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805" windowHeight="11070" activeTab="3"/>
  </bookViews>
  <sheets>
    <sheet name="котельные" sheetId="1" r:id="rId1"/>
    <sheet name="ЦТП" sheetId="2" r:id="rId2"/>
    <sheet name="схема ЦТП" sheetId="4" r:id="rId3"/>
    <sheet name="по горду. селу" sheetId="3" r:id="rId4"/>
    <sheet name="новые котлы 24,35" sheetId="5" state="hidden" r:id="rId5"/>
  </sheets>
  <definedNames>
    <definedName name="_xlnm._FilterDatabase" localSheetId="0" hidden="1">котельные!$A$2:$M$120</definedName>
    <definedName name="_xlnm._FilterDatabase" localSheetId="3" hidden="1">'по горду. селу'!$B$1:$B$98</definedName>
  </definedNames>
  <calcPr calcId="152511" fullPrecision="0"/>
</workbook>
</file>

<file path=xl/calcChain.xml><?xml version="1.0" encoding="utf-8"?>
<calcChain xmlns="http://schemas.openxmlformats.org/spreadsheetml/2006/main">
  <c r="L7" i="1" l="1"/>
  <c r="J32" i="1"/>
  <c r="D36" i="3" l="1"/>
  <c r="D76" i="3"/>
  <c r="M15" i="1" l="1"/>
  <c r="M18" i="1"/>
  <c r="D70" i="3" l="1"/>
  <c r="J8" i="1" l="1"/>
  <c r="M4" i="1" l="1"/>
  <c r="E108" i="1" l="1"/>
  <c r="M3" i="1" l="1"/>
  <c r="M107" i="1"/>
  <c r="M106" i="1"/>
  <c r="M104" i="1"/>
  <c r="M102" i="1"/>
  <c r="M103" i="1"/>
  <c r="M101" i="1"/>
  <c r="M99" i="1"/>
  <c r="M98" i="1"/>
  <c r="M97" i="1"/>
  <c r="M96" i="1"/>
  <c r="M95" i="1"/>
  <c r="M94" i="1"/>
  <c r="M93" i="1"/>
  <c r="M92" i="1"/>
  <c r="M91" i="1"/>
  <c r="M90" i="1"/>
  <c r="M88" i="1"/>
  <c r="M87" i="1"/>
  <c r="M84" i="1"/>
  <c r="M83" i="1"/>
  <c r="M82" i="1"/>
  <c r="M81" i="1"/>
  <c r="M79" i="1"/>
  <c r="M78" i="1"/>
  <c r="M75" i="1"/>
  <c r="M73" i="1"/>
  <c r="M72" i="1"/>
  <c r="M69" i="1"/>
  <c r="M68" i="1"/>
  <c r="M67" i="1"/>
  <c r="M66" i="1"/>
  <c r="M65" i="1"/>
  <c r="M63" i="1"/>
  <c r="M61" i="1"/>
  <c r="M60" i="1"/>
  <c r="M59" i="1"/>
  <c r="M56" i="1"/>
  <c r="M55" i="1"/>
  <c r="M53" i="1"/>
  <c r="M51" i="1"/>
  <c r="M50" i="1"/>
  <c r="M48" i="1"/>
  <c r="M46" i="1"/>
  <c r="M44" i="1"/>
  <c r="M42" i="1"/>
  <c r="M41" i="1"/>
  <c r="M40" i="1"/>
  <c r="M38" i="1"/>
  <c r="M37" i="1"/>
  <c r="M36" i="1"/>
  <c r="M35" i="1"/>
  <c r="M34" i="1"/>
  <c r="M33" i="1"/>
  <c r="M32" i="1"/>
  <c r="M31" i="1"/>
  <c r="M29" i="1"/>
  <c r="M28" i="1"/>
  <c r="M26" i="1"/>
  <c r="M25" i="1"/>
  <c r="M23" i="1"/>
  <c r="M22" i="1"/>
  <c r="M21" i="1"/>
  <c r="M19" i="1"/>
  <c r="M12" i="1"/>
  <c r="M10" i="1"/>
  <c r="M8" i="1"/>
  <c r="M7" i="1"/>
  <c r="M108" i="1" l="1"/>
  <c r="L108" i="1"/>
  <c r="D69" i="3" l="1"/>
  <c r="J110" i="1" l="1"/>
  <c r="G110" i="1"/>
  <c r="E111" i="1"/>
  <c r="E110" i="1"/>
  <c r="J111" i="1"/>
  <c r="J48" i="1" l="1"/>
  <c r="D55" i="3" l="1"/>
  <c r="D56" i="3"/>
  <c r="D57" i="3"/>
  <c r="D58" i="3"/>
  <c r="D59" i="3"/>
  <c r="D60" i="3"/>
  <c r="D61" i="3"/>
  <c r="D62" i="3"/>
  <c r="D63" i="3"/>
  <c r="D64" i="3"/>
  <c r="D67" i="3"/>
  <c r="D68" i="3"/>
  <c r="D72" i="3"/>
  <c r="D73" i="3"/>
  <c r="D74" i="3"/>
  <c r="D75" i="3"/>
  <c r="D77" i="3"/>
  <c r="D78" i="3"/>
  <c r="D79" i="3"/>
  <c r="D80" i="3"/>
  <c r="D81" i="3"/>
  <c r="D82" i="3"/>
  <c r="D83" i="3"/>
  <c r="D84" i="3"/>
  <c r="D85" i="3"/>
  <c r="D86" i="3"/>
  <c r="D87" i="3"/>
  <c r="D43" i="3"/>
  <c r="D44" i="3"/>
  <c r="D45" i="3"/>
  <c r="D46" i="3"/>
  <c r="D47" i="3"/>
  <c r="D48" i="3"/>
  <c r="D49" i="3"/>
  <c r="D50" i="3"/>
  <c r="D31" i="3"/>
  <c r="D32" i="3"/>
  <c r="D33" i="3"/>
  <c r="D34" i="3"/>
  <c r="D35" i="3"/>
  <c r="D37" i="3"/>
  <c r="D38" i="3"/>
  <c r="D39" i="3"/>
  <c r="D40" i="3"/>
  <c r="D7" i="3"/>
  <c r="D8" i="3"/>
  <c r="D9" i="3"/>
  <c r="D10" i="3"/>
  <c r="D11" i="3"/>
  <c r="D12" i="3"/>
  <c r="D13" i="3"/>
  <c r="D14" i="3"/>
  <c r="D15" i="3"/>
  <c r="D16" i="3"/>
  <c r="D17" i="3"/>
  <c r="D18" i="3"/>
  <c r="D20" i="3"/>
  <c r="D21" i="3"/>
  <c r="D22" i="3"/>
  <c r="D23" i="3"/>
  <c r="D24" i="3"/>
  <c r="D25" i="3"/>
  <c r="D26" i="3"/>
  <c r="D27" i="3"/>
  <c r="D28" i="3"/>
  <c r="D5" i="3"/>
  <c r="D6" i="3"/>
  <c r="D4" i="3"/>
  <c r="D3" i="3" l="1"/>
  <c r="D30" i="3"/>
  <c r="D42" i="3"/>
  <c r="D66" i="3"/>
  <c r="D71" i="3"/>
  <c r="D54" i="3"/>
  <c r="D94" i="3"/>
  <c r="D52" i="3" l="1"/>
  <c r="G108" i="1"/>
  <c r="H53" i="1" l="1"/>
  <c r="G111" i="1" l="1"/>
  <c r="G109" i="1" s="1"/>
  <c r="J19" i="1"/>
  <c r="J7" i="1" l="1"/>
  <c r="J108" i="1" l="1"/>
  <c r="J109" i="1" l="1"/>
  <c r="D95" i="3"/>
  <c r="D88" i="3"/>
  <c r="D92" i="3" s="1"/>
  <c r="A52" i="3"/>
  <c r="A92" i="3" s="1"/>
  <c r="D93" i="3" l="1"/>
  <c r="J112" i="1"/>
  <c r="E109" i="1" l="1"/>
</calcChain>
</file>

<file path=xl/comments1.xml><?xml version="1.0" encoding="utf-8"?>
<comments xmlns="http://schemas.openxmlformats.org/spreadsheetml/2006/main">
  <authors>
    <author>Автор</author>
  </authors>
  <commentList>
    <comment ref="L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нагрузки в 4 котельной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 котельная + нагрузка 3 котельной (10 ЦТП)
</t>
        </r>
      </text>
    </comment>
    <comment ref="J4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1980 метров котельная 31
2711 метров ЦТП30
</t>
        </r>
      </text>
    </comment>
    <comment ref="D5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дате установки котлов</t>
        </r>
      </text>
    </comment>
  </commentList>
</comments>
</file>

<file path=xl/sharedStrings.xml><?xml version="1.0" encoding="utf-8"?>
<sst xmlns="http://schemas.openxmlformats.org/spreadsheetml/2006/main" count="788" uniqueCount="353">
  <si>
    <t>Присвоенный номкр котельной</t>
  </si>
  <si>
    <t>Адрес</t>
  </si>
  <si>
    <t>Установленная мощность котельной (суммарная производительность котлов), Гкал/час.</t>
  </si>
  <si>
    <t>Вид топлива</t>
  </si>
  <si>
    <t>Комментарии</t>
  </si>
  <si>
    <t>Котельная №1</t>
  </si>
  <si>
    <t>Котельная №2</t>
  </si>
  <si>
    <t>Котельная №3</t>
  </si>
  <si>
    <t>Котельная №4</t>
  </si>
  <si>
    <t>Котельная №5</t>
  </si>
  <si>
    <t>Котельная №6</t>
  </si>
  <si>
    <t>Котельная №7</t>
  </si>
  <si>
    <t>Котельная №8</t>
  </si>
  <si>
    <t>Котельная №9</t>
  </si>
  <si>
    <t>Котельная №10</t>
  </si>
  <si>
    <t>Котельная №11</t>
  </si>
  <si>
    <t>Котельная №12</t>
  </si>
  <si>
    <t>Котельная №13</t>
  </si>
  <si>
    <t>Котельная №14</t>
  </si>
  <si>
    <t>Котельная №15</t>
  </si>
  <si>
    <t>Котельная №16</t>
  </si>
  <si>
    <t>Котельная №17</t>
  </si>
  <si>
    <t>Котельная №18</t>
  </si>
  <si>
    <t>Котельная №19</t>
  </si>
  <si>
    <t>Котельная №20</t>
  </si>
  <si>
    <t>Котельная №22</t>
  </si>
  <si>
    <t>Котельная №23</t>
  </si>
  <si>
    <t>Котельная №24</t>
  </si>
  <si>
    <t>Котельная №25</t>
  </si>
  <si>
    <t>Котельная №26</t>
  </si>
  <si>
    <t>Котельная №28</t>
  </si>
  <si>
    <t>Котельная №29</t>
  </si>
  <si>
    <t>Котельная №30</t>
  </si>
  <si>
    <t>Котельная №35</t>
  </si>
  <si>
    <t>Котельная №37</t>
  </si>
  <si>
    <t>Котельная №40</t>
  </si>
  <si>
    <t>Котельная №42</t>
  </si>
  <si>
    <t>Котельная №43</t>
  </si>
  <si>
    <t>Котельная №44</t>
  </si>
  <si>
    <t>Котельная №45</t>
  </si>
  <si>
    <t>Котельная №47</t>
  </si>
  <si>
    <t>Котельная №48</t>
  </si>
  <si>
    <t>Котельная №49</t>
  </si>
  <si>
    <t>Котельная №50</t>
  </si>
  <si>
    <t>Котельная №52</t>
  </si>
  <si>
    <t>Котельная №53</t>
  </si>
  <si>
    <t>Котельная №54</t>
  </si>
  <si>
    <t>Котельная №55</t>
  </si>
  <si>
    <t>Котельная №56</t>
  </si>
  <si>
    <t>Котельная №57</t>
  </si>
  <si>
    <t>Котельная №58</t>
  </si>
  <si>
    <t>Котельная №61</t>
  </si>
  <si>
    <t>Котельная №62</t>
  </si>
  <si>
    <t>Котельная №63</t>
  </si>
  <si>
    <t>Котельная №64</t>
  </si>
  <si>
    <t>Котельная №65</t>
  </si>
  <si>
    <t>Котельная №66</t>
  </si>
  <si>
    <t>Котельная №67</t>
  </si>
  <si>
    <t>Котельная №68</t>
  </si>
  <si>
    <t>Котельная №69</t>
  </si>
  <si>
    <t>Котельная №70</t>
  </si>
  <si>
    <t>Котельная №71</t>
  </si>
  <si>
    <t>Котельная №72</t>
  </si>
  <si>
    <t>Котельная №73</t>
  </si>
  <si>
    <t>Котельная №74</t>
  </si>
  <si>
    <t>Котельная №75</t>
  </si>
  <si>
    <t>Котельная №76</t>
  </si>
  <si>
    <t>Котельная №77</t>
  </si>
  <si>
    <t>Котельная №78</t>
  </si>
  <si>
    <t>Котельная №79</t>
  </si>
  <si>
    <t>Котельная №80</t>
  </si>
  <si>
    <t>№№ п/п</t>
  </si>
  <si>
    <t>г. Апрелевка, ул.Апрелевская, д.65</t>
  </si>
  <si>
    <t>г. Апрелевка, ул.Ленина</t>
  </si>
  <si>
    <t>г. Апрелевка, ул.ж/д ст.Победа</t>
  </si>
  <si>
    <t>г. Апрелевка, ул.Августовская, д.1</t>
  </si>
  <si>
    <t>г. Апрелевка, ул.Парковая</t>
  </si>
  <si>
    <t>г. Апрелевка, ул.Самохина</t>
  </si>
  <si>
    <t>г. Апрелевка, ул.2-я Майская</t>
  </si>
  <si>
    <t>с. Петровское</t>
  </si>
  <si>
    <t>п.Калининец</t>
  </si>
  <si>
    <t>г.Наро-Фоминск, ул.Профсоюзная</t>
  </si>
  <si>
    <t>г.Наро-Фоминск,, ул.Карла Маркса</t>
  </si>
  <si>
    <t>г.Наро-Фоминск,, ул.Московская</t>
  </si>
  <si>
    <t>г.Наро-Фоминск,, ул.Новикова</t>
  </si>
  <si>
    <t>г.Наро-Фоминск,ул. Генерала Ефремова</t>
  </si>
  <si>
    <t>г.Наро-Фоминск, ул.Ленина</t>
  </si>
  <si>
    <t>г.Наро-Фоминск, ул.Володарского</t>
  </si>
  <si>
    <t>г.Наро-Фоминск, Маршала Жукова</t>
  </si>
  <si>
    <t>г.Наро-Фоминск, ул.Полубоярова</t>
  </si>
  <si>
    <t>г.Наро-Фоминск, ул.2-й Володарский пер.</t>
  </si>
  <si>
    <t>г.Наро-Фоминск, ул.Шибанкова</t>
  </si>
  <si>
    <t>г.Наро-Фоминск, Парк Воровского</t>
  </si>
  <si>
    <t>г.Наро-Фоминск, ул.Чехова д.1а</t>
  </si>
  <si>
    <t>д.Сырьевая, д/о" Отличник"</t>
  </si>
  <si>
    <t>п.Селятино</t>
  </si>
  <si>
    <t>д.Мякишево</t>
  </si>
  <si>
    <t xml:space="preserve"> г. Верея ул. Лесная  </t>
  </si>
  <si>
    <t xml:space="preserve">пос.Пионерский ул. Центральная стр.12 </t>
  </si>
  <si>
    <t xml:space="preserve">дер. Ястребово ул. М. Слобода стр.1а </t>
  </si>
  <si>
    <t xml:space="preserve">дер. Веселево стр.65 </t>
  </si>
  <si>
    <t xml:space="preserve">дер.Вышегород стр.113 </t>
  </si>
  <si>
    <t xml:space="preserve">дер.Шустиково стр.157 </t>
  </si>
  <si>
    <t xml:space="preserve">дер. Устье ул. Центральная стр. 17 </t>
  </si>
  <si>
    <t xml:space="preserve">дер. Волченки ул.Центральная стр.13 </t>
  </si>
  <si>
    <t xml:space="preserve">п. Архангельский ул. Центральная стр.19 </t>
  </si>
  <si>
    <t xml:space="preserve">дер. Назарьево ул. Центральная стр. 1а </t>
  </si>
  <si>
    <t xml:space="preserve">дер. Слепушкино </t>
  </si>
  <si>
    <t>дер. Рождественно ул. Северная 8а (№17)</t>
  </si>
  <si>
    <t xml:space="preserve">дер. Симбухово ул. Дороховская стр.21а </t>
  </si>
  <si>
    <t xml:space="preserve">г. Верея пл. Советская </t>
  </si>
  <si>
    <t xml:space="preserve">г. Верея, ул. Боровская </t>
  </si>
  <si>
    <t xml:space="preserve">г. Верея ул. Кировская стр. 21 </t>
  </si>
  <si>
    <t>п.Ново-Глаголево</t>
  </si>
  <si>
    <t>г.Наро-Фоминск, ул.Связистов</t>
  </si>
  <si>
    <t>г.Наро-Фоминск, ул.Толстого</t>
  </si>
  <si>
    <t>пос.Атепцево, ул.Совхозная</t>
  </si>
  <si>
    <t>с.Каменское</t>
  </si>
  <si>
    <t>дер.Головково</t>
  </si>
  <si>
    <t>дер.Таширово</t>
  </si>
  <si>
    <t>г.Наро-Фоминск, п.Леспромхоз</t>
  </si>
  <si>
    <t>дер.Башкино, ул.Родниковая, д.№18</t>
  </si>
  <si>
    <t>г.Наро-Фоминск, п.Новая Ольховка</t>
  </si>
  <si>
    <t>г.Наро-Фоминск, ул.Пушкина, д.3.</t>
  </si>
  <si>
    <t>г.Наро-Фоминск, п.Д/о Бекасово</t>
  </si>
  <si>
    <t>г. Апрелевка, ул.Дубки д.19</t>
  </si>
  <si>
    <t>газ</t>
  </si>
  <si>
    <t>диз.топливо</t>
  </si>
  <si>
    <t>электроэнергия</t>
  </si>
  <si>
    <t xml:space="preserve">                                          на электроэнергии</t>
  </si>
  <si>
    <t>ВСЕГО:</t>
  </si>
  <si>
    <t>От какой котельной</t>
  </si>
  <si>
    <t>ЦТП №23</t>
  </si>
  <si>
    <t>от котельная №4</t>
  </si>
  <si>
    <t>от котельная №7</t>
  </si>
  <si>
    <t>от котельная №10</t>
  </si>
  <si>
    <t>от котельная №30</t>
  </si>
  <si>
    <t>от котельная №20</t>
  </si>
  <si>
    <t>ЦТП №1</t>
  </si>
  <si>
    <t>ЦТП №2</t>
  </si>
  <si>
    <t>ЦТП №3</t>
  </si>
  <si>
    <t>ЦТП №4</t>
  </si>
  <si>
    <t>г.Наро-Фоминск, Южный микрорайон</t>
  </si>
  <si>
    <t>ЦТП №5</t>
  </si>
  <si>
    <t>ЦТП №6</t>
  </si>
  <si>
    <t>ЦТП №7</t>
  </si>
  <si>
    <t>ЦТП №8</t>
  </si>
  <si>
    <t>ЦТП №9</t>
  </si>
  <si>
    <t>г.Наро-Фоминск, Микрорайон Мальково</t>
  </si>
  <si>
    <t>ЦТП №16</t>
  </si>
  <si>
    <t>ЦТП №19</t>
  </si>
  <si>
    <t>ЦТП №20</t>
  </si>
  <si>
    <t>от котельная №45</t>
  </si>
  <si>
    <t>г. Апрелевка</t>
  </si>
  <si>
    <t>ЦТП №21</t>
  </si>
  <si>
    <t>ЦТП №26</t>
  </si>
  <si>
    <t>г.Наро-Фоминск, Парковая</t>
  </si>
  <si>
    <t>от котельная №47</t>
  </si>
  <si>
    <t>ЦТП №28</t>
  </si>
  <si>
    <t>ЦТП №30</t>
  </si>
  <si>
    <t>ЦТП №31</t>
  </si>
  <si>
    <t>от котельная №43</t>
  </si>
  <si>
    <t>ЦТП №32</t>
  </si>
  <si>
    <t>ЦТП №33</t>
  </si>
  <si>
    <t>ЦТП №34</t>
  </si>
  <si>
    <t>от котельная №50</t>
  </si>
  <si>
    <t>ЦТП №35</t>
  </si>
  <si>
    <t>от котельная №58</t>
  </si>
  <si>
    <t>на диз.топливе</t>
  </si>
  <si>
    <t>2 котельных</t>
  </si>
  <si>
    <t xml:space="preserve">  в том числе работающих: на природном газе</t>
  </si>
  <si>
    <t>г.Наро-Фоминск, дома СМП</t>
  </si>
  <si>
    <t>г. Наро-Фоминск-10, дер.Васильчиново</t>
  </si>
  <si>
    <t>ГОРОД Наро-Фоминск</t>
  </si>
  <si>
    <t>ГОРОД Апрелевка</t>
  </si>
  <si>
    <t>СЕЛО</t>
  </si>
  <si>
    <t>ПОСЕЛОК</t>
  </si>
  <si>
    <t>пос.Софьино</t>
  </si>
  <si>
    <t>ДЕРЕВНЯ</t>
  </si>
  <si>
    <t>ГОРОД Верея</t>
  </si>
  <si>
    <t xml:space="preserve">г Верея, ул. Восточная стр.14а </t>
  </si>
  <si>
    <t xml:space="preserve">г Верея, ул. Комсомольская стр.1а </t>
  </si>
  <si>
    <t xml:space="preserve">г Верея, ул. Октябрьская стр.31а </t>
  </si>
  <si>
    <t xml:space="preserve"> г Верея, ул. Грязнова стр.2а </t>
  </si>
  <si>
    <t>пос.Ново-Глаголево</t>
  </si>
  <si>
    <t>ВСЕГО  ГОРОД:</t>
  </si>
  <si>
    <t>ВСЕГО СЕЛО, ДЕРЕВНЯ:</t>
  </si>
  <si>
    <t>пос.Селятино</t>
  </si>
  <si>
    <t>пос.Калининец</t>
  </si>
  <si>
    <t xml:space="preserve">пос. Архангельский ул. Центральная стр.19 </t>
  </si>
  <si>
    <t>дер.Мякишево</t>
  </si>
  <si>
    <t>дер.Сырьевая, д/о" Отличник"</t>
  </si>
  <si>
    <t>дер.Рождество, ул.Родниковая, д.№18</t>
  </si>
  <si>
    <t>ЦТП №36</t>
  </si>
  <si>
    <t>ЦТП №37</t>
  </si>
  <si>
    <t>п. Калининец, ул. Фабричная</t>
  </si>
  <si>
    <t xml:space="preserve">п.Калининец, ул. Фабричная </t>
  </si>
  <si>
    <t>п.Калининец, ул. Фабричная</t>
  </si>
  <si>
    <t>диз. топливо</t>
  </si>
  <si>
    <t>ЦТП №38</t>
  </si>
  <si>
    <t>Количество котлов</t>
  </si>
  <si>
    <t>Мощность одного котла, Гкал/ч</t>
  </si>
  <si>
    <t>Марка котла</t>
  </si>
  <si>
    <t xml:space="preserve">ДКВР-4/13 </t>
  </si>
  <si>
    <t>ЗИО-60</t>
  </si>
  <si>
    <t xml:space="preserve">ДКВР-10/13 </t>
  </si>
  <si>
    <t xml:space="preserve">КВГМ-1,0-115Н </t>
  </si>
  <si>
    <t xml:space="preserve">КВГМ-10  </t>
  </si>
  <si>
    <t xml:space="preserve"> ДКВР-10/13  </t>
  </si>
  <si>
    <t xml:space="preserve">КВГМ-4,65/115  </t>
  </si>
  <si>
    <t>ДКВР-6,5/13</t>
  </si>
  <si>
    <t>УНИВЕРСАЛ 2</t>
  </si>
  <si>
    <t>КВГМ-10 2</t>
  </si>
  <si>
    <t>НИИСТУ-5</t>
  </si>
  <si>
    <t xml:space="preserve">ЗИО-60    </t>
  </si>
  <si>
    <t xml:space="preserve">     НР-17 </t>
  </si>
  <si>
    <t xml:space="preserve">ДКВР-6,5/13 </t>
  </si>
  <si>
    <t xml:space="preserve">БРАТСК-1Г </t>
  </si>
  <si>
    <t>Факел-1Г</t>
  </si>
  <si>
    <t>ДКВР-10/13</t>
  </si>
  <si>
    <t>КВА-1,0-ЭЭ</t>
  </si>
  <si>
    <t>ДКВР-4/13</t>
  </si>
  <si>
    <t xml:space="preserve">ЗиОСАБ-500 </t>
  </si>
  <si>
    <t>Logano SK745</t>
  </si>
  <si>
    <t>Logano SK645</t>
  </si>
  <si>
    <t>KRM-70R(0,07)</t>
  </si>
  <si>
    <t xml:space="preserve"> KSO-50R(0,05) </t>
  </si>
  <si>
    <t xml:space="preserve">ТВГ-4Р </t>
  </si>
  <si>
    <t xml:space="preserve"> Е-1/9-1Г</t>
  </si>
  <si>
    <t>Logano S825L</t>
  </si>
  <si>
    <t>Logano SK 745</t>
  </si>
  <si>
    <t xml:space="preserve">КСВ-0,86 </t>
  </si>
  <si>
    <t xml:space="preserve">ЭПЗ-100И2 </t>
  </si>
  <si>
    <t xml:space="preserve">Verona10/VR-10  </t>
  </si>
  <si>
    <t xml:space="preserve">Padova 4/PD-4 </t>
  </si>
  <si>
    <t>Vitoplex-100</t>
  </si>
  <si>
    <t>REX-200</t>
  </si>
  <si>
    <t xml:space="preserve">  ДКВР-10/13(В) </t>
  </si>
  <si>
    <t xml:space="preserve"> ПТВМ-30М(В)   </t>
  </si>
  <si>
    <t>КСВ-0,93</t>
  </si>
  <si>
    <t>Ланкаширский (В)</t>
  </si>
  <si>
    <t>КСВ-0,93 (П)</t>
  </si>
  <si>
    <t>КВА-2,5 ЭЭ</t>
  </si>
  <si>
    <t xml:space="preserve">Руснит 270 </t>
  </si>
  <si>
    <t xml:space="preserve">NWT-7-1-150 </t>
  </si>
  <si>
    <t>ЗиОСАБ-2000</t>
  </si>
  <si>
    <t>ЗиОСАБ-600ВТМ</t>
  </si>
  <si>
    <t>Riello 297</t>
  </si>
  <si>
    <t>Riello 235</t>
  </si>
  <si>
    <t>Termona-50</t>
  </si>
  <si>
    <t>Lamborghini</t>
  </si>
  <si>
    <t xml:space="preserve">ЗИО-100 </t>
  </si>
  <si>
    <t>КВа-0,3</t>
  </si>
  <si>
    <t>Энергия-6</t>
  </si>
  <si>
    <t>Год ввода в эксплуатацию</t>
  </si>
  <si>
    <t>1965, новый котел ПТВМ 2016</t>
  </si>
  <si>
    <t>ХВО</t>
  </si>
  <si>
    <t>нет</t>
  </si>
  <si>
    <t>г.Наро-Фоминск, ул.Новикова</t>
  </si>
  <si>
    <t>Термотехник ТТ 100-2000</t>
  </si>
  <si>
    <t xml:space="preserve">дер. Рождественно ул. Северная 8а </t>
  </si>
  <si>
    <t>на дизельном топливе</t>
  </si>
  <si>
    <t>Присвоенный номер котельной</t>
  </si>
  <si>
    <t>Электроэнергия</t>
  </si>
  <si>
    <t xml:space="preserve">г. Верея, ул. Восточная стр.14а </t>
  </si>
  <si>
    <t>Общая нагрузка, Гкал/час</t>
  </si>
  <si>
    <t>Термотехник ТТ100</t>
  </si>
  <si>
    <t>Термотехник ТТ100-01</t>
  </si>
  <si>
    <t>Котельная №21</t>
  </si>
  <si>
    <t xml:space="preserve">Наро-Фоминский ГО тер."Пансионат "Нара", д1 соор.13 </t>
  </si>
  <si>
    <t>Протяженность тепловых сетей в 2-х  трубном исчислении, м</t>
  </si>
  <si>
    <t>Котельная №27</t>
  </si>
  <si>
    <t>КВГМ-7,56-15ОП</t>
  </si>
  <si>
    <t>г.Апрелевка, ЖК "Весна"</t>
  </si>
  <si>
    <t xml:space="preserve">  в том числе работающих:         на природном газе</t>
  </si>
  <si>
    <t xml:space="preserve"> г. Верея ул. Комсомольская стр.1а </t>
  </si>
  <si>
    <t xml:space="preserve"> г. Верея  ул. Октябрьская стр.31а </t>
  </si>
  <si>
    <t xml:space="preserve"> г. Верея ул. Грязнова стр.2а </t>
  </si>
  <si>
    <t>Котельные №</t>
  </si>
  <si>
    <t>ЦТП №</t>
  </si>
  <si>
    <t xml:space="preserve">Котельные № </t>
  </si>
  <si>
    <t>Схема теплопотребления по МУП  "Теплосеть Наро-Фоминского городского округа"</t>
  </si>
  <si>
    <t>Bison NO 90</t>
  </si>
  <si>
    <t>в однотрубном -</t>
  </si>
  <si>
    <t>Котельная №39</t>
  </si>
  <si>
    <t xml:space="preserve">Наро-Фоминский ГО территория "Пансионат "Нара", д1 соор.13 </t>
  </si>
  <si>
    <t>ЗАТО Молодежный городской округ</t>
  </si>
  <si>
    <t>Е-1,0-0,9ГМ (КП1.0-09ГМ)</t>
  </si>
  <si>
    <t>ЗАТО городской округ Молодежный    приемка  с 01 марта 2022 года</t>
  </si>
  <si>
    <t>КВА-05ЭЭ</t>
  </si>
  <si>
    <t>КВГМ-4,65-150</t>
  </si>
  <si>
    <t>КВГМ-7,56-150</t>
  </si>
  <si>
    <t>ARCUS IGNIS G-3500 (КВа-3,5)</t>
  </si>
  <si>
    <t>ИШМА У2-63</t>
  </si>
  <si>
    <t>ИШМА-63ES</t>
  </si>
  <si>
    <t>Термотехник ТТ50</t>
  </si>
  <si>
    <t>LAVART 1250 R</t>
  </si>
  <si>
    <t>LAVART 700 R</t>
  </si>
  <si>
    <t>Котельная №31</t>
  </si>
  <si>
    <t xml:space="preserve">г.Наро-Фоминск, ул Маршала Куркоткина </t>
  </si>
  <si>
    <t>г.Наро-Фоминск, ул.Маршала Куркоткина</t>
  </si>
  <si>
    <t>Техническая характеристика  котельных и ЦТП по МУП "Теплосеть  Наро-Фоминского городского округа" по состоянию на 10.01.2024  года.</t>
  </si>
  <si>
    <t>от котельная №31</t>
  </si>
  <si>
    <t>Котельная №32</t>
  </si>
  <si>
    <t>г.Наро-Фоминск, ул. Бобруйская, дом 2</t>
  </si>
  <si>
    <t>г. Наро-Фоминск, ул. Бобруйская, д. 2</t>
  </si>
  <si>
    <t xml:space="preserve">ЗиоСаб-2000 </t>
  </si>
  <si>
    <t>г. Апрелевка, Дубки,13</t>
  </si>
  <si>
    <t>г.Наро-Фоминск, ул.Пешехонова</t>
  </si>
  <si>
    <t>Bosch Buderus SK-755-600</t>
  </si>
  <si>
    <t>НОРД КН 2.15</t>
  </si>
  <si>
    <t>6 котельных</t>
  </si>
  <si>
    <t>Котельная №33</t>
  </si>
  <si>
    <t>с. Каменское</t>
  </si>
  <si>
    <t>Энтророс Термотехник ТТ100-01 (6 МВт)</t>
  </si>
  <si>
    <t>Энтророс Термотехник ТТ100-01 (3,5 МВт)</t>
  </si>
  <si>
    <t>ЗиоСаб-2500</t>
  </si>
  <si>
    <t>УНИВЕРСАЛ М-4</t>
  </si>
  <si>
    <t>Норд КН 2.15</t>
  </si>
  <si>
    <t>Факел -1</t>
  </si>
  <si>
    <t>Lamborghini AXE 3 80</t>
  </si>
  <si>
    <t>Lamborghini AXE 3 63</t>
  </si>
  <si>
    <t>Lamborghini AXE 47</t>
  </si>
  <si>
    <t>г.о.Наро-Фоминский,с. Каменское</t>
  </si>
  <si>
    <t>Условные единицы на 1 Гкал/ч котельных</t>
  </si>
  <si>
    <t>Котельная №36</t>
  </si>
  <si>
    <t>Котельная №34</t>
  </si>
  <si>
    <t xml:space="preserve">г.Наро-Фоминск, ул. Нарское лесничество </t>
  </si>
  <si>
    <t xml:space="preserve">GEFFEN MB 3.1-127 </t>
  </si>
  <si>
    <t>г. Апрелевка, ул. Февральская</t>
  </si>
  <si>
    <t>КВ-ГМ-0,35-115Н</t>
  </si>
  <si>
    <t xml:space="preserve">Ташировское с.п., санаторий "Литвиново") </t>
  </si>
  <si>
    <t>КВ-ГМ-2,0-115Н</t>
  </si>
  <si>
    <t>КВ-ГМ-2,5-115Н</t>
  </si>
  <si>
    <t>74 котельных</t>
  </si>
  <si>
    <t>66 котельных</t>
  </si>
  <si>
    <t>61 ХВО</t>
  </si>
  <si>
    <t>от котельной №5</t>
  </si>
  <si>
    <t>ЦТП №10</t>
  </si>
  <si>
    <t>Техническая характеристика  котельных и ЦТП по МУП "Теплосеть  Наро-Фоминского городского округа" по состоянию на 01.01.2026 года.</t>
  </si>
  <si>
    <t>ЦТП - 26 ед.</t>
  </si>
  <si>
    <t>на 01.01.2026г.</t>
  </si>
  <si>
    <t>дер. Литвиново</t>
  </si>
  <si>
    <t>г.Наро-Фоминск, ул. Калинина</t>
  </si>
  <si>
    <t>один</t>
  </si>
  <si>
    <t>2025-2026</t>
  </si>
  <si>
    <t>Temron WH 7.2</t>
  </si>
  <si>
    <t>Присоединенная нагрузка, Гкал/час (на 01.12.2025г.)</t>
  </si>
  <si>
    <t>Присвоенный номер ЦТП</t>
  </si>
  <si>
    <t>26 ед.</t>
  </si>
  <si>
    <t xml:space="preserve"> ЦТП и НС  по МУП "Теплосеть"  Наро-Фоминский городской округ с 01.06.2026 года.</t>
  </si>
  <si>
    <t>Котельные  -  74 ед.</t>
  </si>
  <si>
    <t>Котельные поселений  по МУП "Теплосеть Наро-Фоминского городского округа" на 01.01.2026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</si>
</sst>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0.000"/>
    <numFmt numFmtId="166" formatCode="0.000000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4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4"/>
      <name val="Times New Roman CE"/>
      <charset val="204"/>
    </font>
    <font>
      <b/>
      <sz val="14"/>
      <name val="Times New Roman CE"/>
      <charset val="204"/>
    </font>
    <font>
      <b/>
      <sz val="10"/>
      <name val="Times New Roman CE"/>
      <family val="1"/>
      <charset val="238"/>
    </font>
    <font>
      <b/>
      <i/>
      <sz val="10"/>
      <name val="Times New Roman CE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2" fillId="0" borderId="1" xfId="0" applyFont="1" applyBorder="1"/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7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Fill="1" applyBorder="1"/>
    <xf numFmtId="0" fontId="11" fillId="0" borderId="1" xfId="0" applyFont="1" applyFill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14" fillId="0" borderId="0" xfId="0" applyFont="1"/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8" xfId="0" applyFont="1" applyBorder="1" applyAlignment="1">
      <alignment horizontal="center"/>
    </xf>
    <xf numFmtId="0" fontId="16" fillId="0" borderId="8" xfId="0" applyFont="1" applyBorder="1"/>
    <xf numFmtId="0" fontId="14" fillId="0" borderId="0" xfId="0" applyFont="1" applyBorder="1"/>
    <xf numFmtId="0" fontId="17" fillId="0" borderId="1" xfId="0" applyFont="1" applyBorder="1" applyAlignment="1">
      <alignment horizontal="center"/>
    </xf>
    <xf numFmtId="0" fontId="16" fillId="0" borderId="0" xfId="0" applyFont="1"/>
    <xf numFmtId="0" fontId="16" fillId="0" borderId="0" xfId="0" applyFont="1" applyBorder="1"/>
    <xf numFmtId="0" fontId="0" fillId="0" borderId="0" xfId="0" applyBorder="1"/>
    <xf numFmtId="0" fontId="17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0" xfId="0" applyBorder="1" applyAlignment="1"/>
    <xf numFmtId="0" fontId="18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9" fillId="0" borderId="0" xfId="0" applyFont="1"/>
    <xf numFmtId="0" fontId="11" fillId="2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10" fillId="0" borderId="0" xfId="0" applyNumberFormat="1" applyFont="1"/>
    <xf numFmtId="165" fontId="0" fillId="0" borderId="1" xfId="0" applyNumberFormat="1" applyBorder="1" applyAlignment="1">
      <alignment horizontal="center"/>
    </xf>
    <xf numFmtId="0" fontId="10" fillId="0" borderId="0" xfId="0" applyFont="1" applyAlignment="1">
      <alignment horizontal="right"/>
    </xf>
    <xf numFmtId="4" fontId="11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6" xfId="0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165" fontId="9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165" fontId="10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65" fontId="9" fillId="0" borderId="4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" fontId="12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164" fontId="9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65" fontId="11" fillId="0" borderId="1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/>
    <xf numFmtId="165" fontId="11" fillId="0" borderId="0" xfId="0" applyNumberFormat="1" applyFont="1"/>
    <xf numFmtId="165" fontId="0" fillId="0" borderId="0" xfId="0" applyNumberFormat="1"/>
    <xf numFmtId="165" fontId="1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/>
    <xf numFmtId="165" fontId="1" fillId="0" borderId="1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 vertical="center" wrapText="1"/>
    </xf>
    <xf numFmtId="165" fontId="0" fillId="0" borderId="1" xfId="0" applyNumberFormat="1" applyFill="1" applyBorder="1"/>
    <xf numFmtId="165" fontId="1" fillId="0" borderId="1" xfId="0" applyNumberFormat="1" applyFont="1" applyFill="1" applyBorder="1" applyAlignment="1">
      <alignment horizontal="center" wrapText="1"/>
    </xf>
    <xf numFmtId="4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65" fontId="9" fillId="0" borderId="4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66" fontId="0" fillId="0" borderId="9" xfId="0" applyNumberFormat="1" applyFont="1" applyBorder="1" applyAlignment="1">
      <alignment vertical="top" wrapText="1"/>
    </xf>
    <xf numFmtId="165" fontId="0" fillId="0" borderId="0" xfId="0" applyNumberFormat="1" applyFill="1" applyBorder="1" applyAlignment="1">
      <alignment horizontal="center" vertical="center" wrapText="1"/>
    </xf>
    <xf numFmtId="165" fontId="0" fillId="0" borderId="0" xfId="0" applyNumberFormat="1" applyFill="1" applyBorder="1"/>
    <xf numFmtId="165" fontId="0" fillId="0" borderId="0" xfId="0" applyNumberForma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65" fontId="0" fillId="0" borderId="5" xfId="0" applyNumberFormat="1" applyFill="1" applyBorder="1" applyAlignment="1">
      <alignment horizontal="center"/>
    </xf>
    <xf numFmtId="165" fontId="0" fillId="0" borderId="4" xfId="0" applyNumberFormat="1" applyFill="1" applyBorder="1" applyAlignment="1">
      <alignment horizontal="center"/>
    </xf>
    <xf numFmtId="165" fontId="9" fillId="0" borderId="5" xfId="0" applyNumberFormat="1" applyFont="1" applyFill="1" applyBorder="1" applyAlignment="1">
      <alignment horizontal="center" vertical="center"/>
    </xf>
    <xf numFmtId="165" fontId="9" fillId="0" borderId="4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14" fontId="10" fillId="0" borderId="5" xfId="0" applyNumberFormat="1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4" xfId="0" applyNumberFormat="1" applyFont="1" applyFill="1" applyBorder="1" applyAlignment="1">
      <alignment horizontal="center" vertical="center"/>
    </xf>
    <xf numFmtId="165" fontId="9" fillId="0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21" fillId="0" borderId="7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65" fontId="10" fillId="0" borderId="6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4" fontId="20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171450</xdr:rowOff>
    </xdr:from>
    <xdr:to>
      <xdr:col>2</xdr:col>
      <xdr:colOff>523875</xdr:colOff>
      <xdr:row>11</xdr:row>
      <xdr:rowOff>171450</xdr:rowOff>
    </xdr:to>
    <xdr:sp macro="" textlink="">
      <xdr:nvSpPr>
        <xdr:cNvPr id="2" name="Line 8"/>
        <xdr:cNvSpPr>
          <a:spLocks noChangeShapeType="1"/>
        </xdr:cNvSpPr>
      </xdr:nvSpPr>
      <xdr:spPr bwMode="auto">
        <a:xfrm>
          <a:off x="1028700" y="3152775"/>
          <a:ext cx="523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104775</xdr:rowOff>
    </xdr:from>
    <xdr:to>
      <xdr:col>2</xdr:col>
      <xdr:colOff>514350</xdr:colOff>
      <xdr:row>25</xdr:row>
      <xdr:rowOff>104775</xdr:rowOff>
    </xdr:to>
    <xdr:sp macro="" textlink="">
      <xdr:nvSpPr>
        <xdr:cNvPr id="3" name="Line 14"/>
        <xdr:cNvSpPr>
          <a:spLocks noChangeShapeType="1"/>
        </xdr:cNvSpPr>
      </xdr:nvSpPr>
      <xdr:spPr bwMode="auto">
        <a:xfrm>
          <a:off x="1028700" y="6353175"/>
          <a:ext cx="514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25</xdr:row>
      <xdr:rowOff>123825</xdr:rowOff>
    </xdr:from>
    <xdr:to>
      <xdr:col>3</xdr:col>
      <xdr:colOff>0</xdr:colOff>
      <xdr:row>26</xdr:row>
      <xdr:rowOff>114300</xdr:rowOff>
    </xdr:to>
    <xdr:sp macro="" textlink="">
      <xdr:nvSpPr>
        <xdr:cNvPr id="4" name="Line 15"/>
        <xdr:cNvSpPr>
          <a:spLocks noChangeShapeType="1"/>
        </xdr:cNvSpPr>
      </xdr:nvSpPr>
      <xdr:spPr bwMode="auto">
        <a:xfrm>
          <a:off x="1038225" y="6372225"/>
          <a:ext cx="52387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25</xdr:row>
      <xdr:rowOff>142875</xdr:rowOff>
    </xdr:from>
    <xdr:to>
      <xdr:col>2</xdr:col>
      <xdr:colOff>523875</xdr:colOff>
      <xdr:row>27</xdr:row>
      <xdr:rowOff>114300</xdr:rowOff>
    </xdr:to>
    <xdr:sp macro="" textlink="">
      <xdr:nvSpPr>
        <xdr:cNvPr id="5" name="Line 16"/>
        <xdr:cNvSpPr>
          <a:spLocks noChangeShapeType="1"/>
        </xdr:cNvSpPr>
      </xdr:nvSpPr>
      <xdr:spPr bwMode="auto">
        <a:xfrm>
          <a:off x="1038225" y="6391275"/>
          <a:ext cx="5143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142875</xdr:rowOff>
    </xdr:from>
    <xdr:to>
      <xdr:col>2</xdr:col>
      <xdr:colOff>523875</xdr:colOff>
      <xdr:row>28</xdr:row>
      <xdr:rowOff>104775</xdr:rowOff>
    </xdr:to>
    <xdr:sp macro="" textlink="">
      <xdr:nvSpPr>
        <xdr:cNvPr id="6" name="Line 17"/>
        <xdr:cNvSpPr>
          <a:spLocks noChangeShapeType="1"/>
        </xdr:cNvSpPr>
      </xdr:nvSpPr>
      <xdr:spPr bwMode="auto">
        <a:xfrm>
          <a:off x="1028700" y="6391275"/>
          <a:ext cx="523875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43</xdr:row>
      <xdr:rowOff>114300</xdr:rowOff>
    </xdr:from>
    <xdr:to>
      <xdr:col>2</xdr:col>
      <xdr:colOff>514350</xdr:colOff>
      <xdr:row>43</xdr:row>
      <xdr:rowOff>114300</xdr:rowOff>
    </xdr:to>
    <xdr:sp macro="" textlink="">
      <xdr:nvSpPr>
        <xdr:cNvPr id="7" name="Line 27"/>
        <xdr:cNvSpPr>
          <a:spLocks noChangeShapeType="1"/>
        </xdr:cNvSpPr>
      </xdr:nvSpPr>
      <xdr:spPr bwMode="auto">
        <a:xfrm>
          <a:off x="1047750" y="1087755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43</xdr:row>
      <xdr:rowOff>114300</xdr:rowOff>
    </xdr:from>
    <xdr:to>
      <xdr:col>2</xdr:col>
      <xdr:colOff>514350</xdr:colOff>
      <xdr:row>43</xdr:row>
      <xdr:rowOff>114300</xdr:rowOff>
    </xdr:to>
    <xdr:sp macro="" textlink="">
      <xdr:nvSpPr>
        <xdr:cNvPr id="9" name="Line 27"/>
        <xdr:cNvSpPr>
          <a:spLocks noChangeShapeType="1"/>
        </xdr:cNvSpPr>
      </xdr:nvSpPr>
      <xdr:spPr bwMode="auto">
        <a:xfrm>
          <a:off x="1047750" y="1087755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17</xdr:row>
      <xdr:rowOff>95250</xdr:rowOff>
    </xdr:from>
    <xdr:to>
      <xdr:col>3</xdr:col>
      <xdr:colOff>0</xdr:colOff>
      <xdr:row>17</xdr:row>
      <xdr:rowOff>114300</xdr:rowOff>
    </xdr:to>
    <xdr:sp macro="" textlink="">
      <xdr:nvSpPr>
        <xdr:cNvPr id="15" name="Line 9"/>
        <xdr:cNvSpPr>
          <a:spLocks noChangeShapeType="1"/>
        </xdr:cNvSpPr>
      </xdr:nvSpPr>
      <xdr:spPr bwMode="auto">
        <a:xfrm>
          <a:off x="1038225" y="4572000"/>
          <a:ext cx="52387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17</xdr:row>
      <xdr:rowOff>152400</xdr:rowOff>
    </xdr:from>
    <xdr:to>
      <xdr:col>2</xdr:col>
      <xdr:colOff>523875</xdr:colOff>
      <xdr:row>19</xdr:row>
      <xdr:rowOff>114300</xdr:rowOff>
    </xdr:to>
    <xdr:sp macro="" textlink="">
      <xdr:nvSpPr>
        <xdr:cNvPr id="16" name="Line 12"/>
        <xdr:cNvSpPr>
          <a:spLocks noChangeShapeType="1"/>
        </xdr:cNvSpPr>
      </xdr:nvSpPr>
      <xdr:spPr bwMode="auto">
        <a:xfrm>
          <a:off x="1038225" y="4629150"/>
          <a:ext cx="5143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171450</xdr:rowOff>
    </xdr:from>
    <xdr:to>
      <xdr:col>2</xdr:col>
      <xdr:colOff>523875</xdr:colOff>
      <xdr:row>11</xdr:row>
      <xdr:rowOff>171450</xdr:rowOff>
    </xdr:to>
    <xdr:sp macro="" textlink="">
      <xdr:nvSpPr>
        <xdr:cNvPr id="17" name="Line 8"/>
        <xdr:cNvSpPr>
          <a:spLocks noChangeShapeType="1"/>
        </xdr:cNvSpPr>
      </xdr:nvSpPr>
      <xdr:spPr bwMode="auto">
        <a:xfrm>
          <a:off x="1028700" y="3152775"/>
          <a:ext cx="523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104775</xdr:rowOff>
    </xdr:from>
    <xdr:to>
      <xdr:col>2</xdr:col>
      <xdr:colOff>514350</xdr:colOff>
      <xdr:row>25</xdr:row>
      <xdr:rowOff>104775</xdr:rowOff>
    </xdr:to>
    <xdr:sp macro="" textlink="">
      <xdr:nvSpPr>
        <xdr:cNvPr id="18" name="Line 14"/>
        <xdr:cNvSpPr>
          <a:spLocks noChangeShapeType="1"/>
        </xdr:cNvSpPr>
      </xdr:nvSpPr>
      <xdr:spPr bwMode="auto">
        <a:xfrm>
          <a:off x="1028700" y="6353175"/>
          <a:ext cx="514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25</xdr:row>
      <xdr:rowOff>123825</xdr:rowOff>
    </xdr:from>
    <xdr:to>
      <xdr:col>3</xdr:col>
      <xdr:colOff>0</xdr:colOff>
      <xdr:row>26</xdr:row>
      <xdr:rowOff>114300</xdr:rowOff>
    </xdr:to>
    <xdr:sp macro="" textlink="">
      <xdr:nvSpPr>
        <xdr:cNvPr id="19" name="Line 15"/>
        <xdr:cNvSpPr>
          <a:spLocks noChangeShapeType="1"/>
        </xdr:cNvSpPr>
      </xdr:nvSpPr>
      <xdr:spPr bwMode="auto">
        <a:xfrm>
          <a:off x="1038225" y="6372225"/>
          <a:ext cx="52387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25</xdr:row>
      <xdr:rowOff>142875</xdr:rowOff>
    </xdr:from>
    <xdr:to>
      <xdr:col>2</xdr:col>
      <xdr:colOff>523875</xdr:colOff>
      <xdr:row>27</xdr:row>
      <xdr:rowOff>114300</xdr:rowOff>
    </xdr:to>
    <xdr:sp macro="" textlink="">
      <xdr:nvSpPr>
        <xdr:cNvPr id="20" name="Line 16"/>
        <xdr:cNvSpPr>
          <a:spLocks noChangeShapeType="1"/>
        </xdr:cNvSpPr>
      </xdr:nvSpPr>
      <xdr:spPr bwMode="auto">
        <a:xfrm>
          <a:off x="1038225" y="6391275"/>
          <a:ext cx="5143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142875</xdr:rowOff>
    </xdr:from>
    <xdr:to>
      <xdr:col>2</xdr:col>
      <xdr:colOff>523875</xdr:colOff>
      <xdr:row>28</xdr:row>
      <xdr:rowOff>104775</xdr:rowOff>
    </xdr:to>
    <xdr:sp macro="" textlink="">
      <xdr:nvSpPr>
        <xdr:cNvPr id="21" name="Line 17"/>
        <xdr:cNvSpPr>
          <a:spLocks noChangeShapeType="1"/>
        </xdr:cNvSpPr>
      </xdr:nvSpPr>
      <xdr:spPr bwMode="auto">
        <a:xfrm>
          <a:off x="1028700" y="6391275"/>
          <a:ext cx="523875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25</xdr:row>
      <xdr:rowOff>180975</xdr:rowOff>
    </xdr:from>
    <xdr:to>
      <xdr:col>2</xdr:col>
      <xdr:colOff>523875</xdr:colOff>
      <xdr:row>29</xdr:row>
      <xdr:rowOff>171450</xdr:rowOff>
    </xdr:to>
    <xdr:sp macro="" textlink="">
      <xdr:nvSpPr>
        <xdr:cNvPr id="22" name="Line 18"/>
        <xdr:cNvSpPr>
          <a:spLocks noChangeShapeType="1"/>
        </xdr:cNvSpPr>
      </xdr:nvSpPr>
      <xdr:spPr bwMode="auto">
        <a:xfrm>
          <a:off x="1038225" y="6429375"/>
          <a:ext cx="514350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</xdr:colOff>
      <xdr:row>8</xdr:row>
      <xdr:rowOff>123825</xdr:rowOff>
    </xdr:from>
    <xdr:to>
      <xdr:col>11</xdr:col>
      <xdr:colOff>28575</xdr:colOff>
      <xdr:row>8</xdr:row>
      <xdr:rowOff>133350</xdr:rowOff>
    </xdr:to>
    <xdr:sp macro="" textlink="">
      <xdr:nvSpPr>
        <xdr:cNvPr id="23" name="Line 86"/>
        <xdr:cNvSpPr>
          <a:spLocks noChangeShapeType="1"/>
        </xdr:cNvSpPr>
      </xdr:nvSpPr>
      <xdr:spPr bwMode="auto">
        <a:xfrm>
          <a:off x="5895975" y="2352675"/>
          <a:ext cx="6858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5</xdr:row>
      <xdr:rowOff>123825</xdr:rowOff>
    </xdr:from>
    <xdr:to>
      <xdr:col>11</xdr:col>
      <xdr:colOff>19050</xdr:colOff>
      <xdr:row>5</xdr:row>
      <xdr:rowOff>142875</xdr:rowOff>
    </xdr:to>
    <xdr:sp macro="" textlink="">
      <xdr:nvSpPr>
        <xdr:cNvPr id="24" name="Line 87"/>
        <xdr:cNvSpPr>
          <a:spLocks noChangeShapeType="1"/>
        </xdr:cNvSpPr>
      </xdr:nvSpPr>
      <xdr:spPr bwMode="auto">
        <a:xfrm>
          <a:off x="5886450" y="1581150"/>
          <a:ext cx="68580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43</xdr:row>
      <xdr:rowOff>114300</xdr:rowOff>
    </xdr:from>
    <xdr:to>
      <xdr:col>2</xdr:col>
      <xdr:colOff>514350</xdr:colOff>
      <xdr:row>43</xdr:row>
      <xdr:rowOff>114300</xdr:rowOff>
    </xdr:to>
    <xdr:sp macro="" textlink="">
      <xdr:nvSpPr>
        <xdr:cNvPr id="25" name="Line 27"/>
        <xdr:cNvSpPr>
          <a:spLocks noChangeShapeType="1"/>
        </xdr:cNvSpPr>
      </xdr:nvSpPr>
      <xdr:spPr bwMode="auto">
        <a:xfrm>
          <a:off x="1047750" y="1087755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43</xdr:row>
      <xdr:rowOff>114300</xdr:rowOff>
    </xdr:from>
    <xdr:to>
      <xdr:col>2</xdr:col>
      <xdr:colOff>514350</xdr:colOff>
      <xdr:row>43</xdr:row>
      <xdr:rowOff>114300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1047750" y="1087755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17</xdr:row>
      <xdr:rowOff>152400</xdr:rowOff>
    </xdr:from>
    <xdr:to>
      <xdr:col>2</xdr:col>
      <xdr:colOff>523875</xdr:colOff>
      <xdr:row>18</xdr:row>
      <xdr:rowOff>114300</xdr:rowOff>
    </xdr:to>
    <xdr:sp macro="" textlink="">
      <xdr:nvSpPr>
        <xdr:cNvPr id="33" name="Line 10"/>
        <xdr:cNvSpPr>
          <a:spLocks noChangeShapeType="1"/>
        </xdr:cNvSpPr>
      </xdr:nvSpPr>
      <xdr:spPr bwMode="auto">
        <a:xfrm>
          <a:off x="1066800" y="4629150"/>
          <a:ext cx="4857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17</xdr:row>
      <xdr:rowOff>152400</xdr:rowOff>
    </xdr:from>
    <xdr:to>
      <xdr:col>2</xdr:col>
      <xdr:colOff>523875</xdr:colOff>
      <xdr:row>20</xdr:row>
      <xdr:rowOff>152400</xdr:rowOff>
    </xdr:to>
    <xdr:sp macro="" textlink="">
      <xdr:nvSpPr>
        <xdr:cNvPr id="34" name="Line 11"/>
        <xdr:cNvSpPr>
          <a:spLocks noChangeShapeType="1"/>
        </xdr:cNvSpPr>
      </xdr:nvSpPr>
      <xdr:spPr bwMode="auto">
        <a:xfrm>
          <a:off x="1038225" y="4629150"/>
          <a:ext cx="51435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161925</xdr:rowOff>
    </xdr:from>
    <xdr:to>
      <xdr:col>2</xdr:col>
      <xdr:colOff>523875</xdr:colOff>
      <xdr:row>11</xdr:row>
      <xdr:rowOff>161925</xdr:rowOff>
    </xdr:to>
    <xdr:sp macro="" textlink="">
      <xdr:nvSpPr>
        <xdr:cNvPr id="35" name="Line 8"/>
        <xdr:cNvSpPr>
          <a:spLocks noChangeShapeType="1"/>
        </xdr:cNvSpPr>
      </xdr:nvSpPr>
      <xdr:spPr bwMode="auto">
        <a:xfrm>
          <a:off x="1028700" y="3143250"/>
          <a:ext cx="523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104775</xdr:rowOff>
    </xdr:from>
    <xdr:to>
      <xdr:col>2</xdr:col>
      <xdr:colOff>514350</xdr:colOff>
      <xdr:row>25</xdr:row>
      <xdr:rowOff>104775</xdr:rowOff>
    </xdr:to>
    <xdr:sp macro="" textlink="">
      <xdr:nvSpPr>
        <xdr:cNvPr id="36" name="Line 14"/>
        <xdr:cNvSpPr>
          <a:spLocks noChangeShapeType="1"/>
        </xdr:cNvSpPr>
      </xdr:nvSpPr>
      <xdr:spPr bwMode="auto">
        <a:xfrm>
          <a:off x="1104900" y="6086475"/>
          <a:ext cx="514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25</xdr:row>
      <xdr:rowOff>123825</xdr:rowOff>
    </xdr:from>
    <xdr:to>
      <xdr:col>3</xdr:col>
      <xdr:colOff>0</xdr:colOff>
      <xdr:row>26</xdr:row>
      <xdr:rowOff>114300</xdr:rowOff>
    </xdr:to>
    <xdr:sp macro="" textlink="">
      <xdr:nvSpPr>
        <xdr:cNvPr id="37" name="Line 15"/>
        <xdr:cNvSpPr>
          <a:spLocks noChangeShapeType="1"/>
        </xdr:cNvSpPr>
      </xdr:nvSpPr>
      <xdr:spPr bwMode="auto">
        <a:xfrm>
          <a:off x="1038225" y="6372225"/>
          <a:ext cx="52387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25</xdr:row>
      <xdr:rowOff>142875</xdr:rowOff>
    </xdr:from>
    <xdr:to>
      <xdr:col>2</xdr:col>
      <xdr:colOff>523875</xdr:colOff>
      <xdr:row>27</xdr:row>
      <xdr:rowOff>114300</xdr:rowOff>
    </xdr:to>
    <xdr:sp macro="" textlink="">
      <xdr:nvSpPr>
        <xdr:cNvPr id="38" name="Line 16"/>
        <xdr:cNvSpPr>
          <a:spLocks noChangeShapeType="1"/>
        </xdr:cNvSpPr>
      </xdr:nvSpPr>
      <xdr:spPr bwMode="auto">
        <a:xfrm>
          <a:off x="1038225" y="6391275"/>
          <a:ext cx="5143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133350</xdr:rowOff>
    </xdr:from>
    <xdr:to>
      <xdr:col>11</xdr:col>
      <xdr:colOff>9525</xdr:colOff>
      <xdr:row>6</xdr:row>
      <xdr:rowOff>123825</xdr:rowOff>
    </xdr:to>
    <xdr:sp macro="" textlink="">
      <xdr:nvSpPr>
        <xdr:cNvPr id="39" name="Line 87"/>
        <xdr:cNvSpPr>
          <a:spLocks noChangeShapeType="1"/>
        </xdr:cNvSpPr>
      </xdr:nvSpPr>
      <xdr:spPr bwMode="auto">
        <a:xfrm>
          <a:off x="5876925" y="1590675"/>
          <a:ext cx="68580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43</xdr:row>
      <xdr:rowOff>114300</xdr:rowOff>
    </xdr:from>
    <xdr:to>
      <xdr:col>2</xdr:col>
      <xdr:colOff>514350</xdr:colOff>
      <xdr:row>43</xdr:row>
      <xdr:rowOff>114300</xdr:rowOff>
    </xdr:to>
    <xdr:sp macro="" textlink="">
      <xdr:nvSpPr>
        <xdr:cNvPr id="40" name="Line 27"/>
        <xdr:cNvSpPr>
          <a:spLocks noChangeShapeType="1"/>
        </xdr:cNvSpPr>
      </xdr:nvSpPr>
      <xdr:spPr bwMode="auto">
        <a:xfrm>
          <a:off x="1047750" y="1087755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43</xdr:row>
      <xdr:rowOff>114300</xdr:rowOff>
    </xdr:from>
    <xdr:to>
      <xdr:col>2</xdr:col>
      <xdr:colOff>514350</xdr:colOff>
      <xdr:row>43</xdr:row>
      <xdr:rowOff>114300</xdr:rowOff>
    </xdr:to>
    <xdr:sp macro="" textlink="">
      <xdr:nvSpPr>
        <xdr:cNvPr id="42" name="Line 27"/>
        <xdr:cNvSpPr>
          <a:spLocks noChangeShapeType="1"/>
        </xdr:cNvSpPr>
      </xdr:nvSpPr>
      <xdr:spPr bwMode="auto">
        <a:xfrm>
          <a:off x="1047750" y="1087755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19</xdr:row>
      <xdr:rowOff>133350</xdr:rowOff>
    </xdr:from>
    <xdr:to>
      <xdr:col>7</xdr:col>
      <xdr:colOff>28575</xdr:colOff>
      <xdr:row>19</xdr:row>
      <xdr:rowOff>133350</xdr:rowOff>
    </xdr:to>
    <xdr:sp macro="" textlink="">
      <xdr:nvSpPr>
        <xdr:cNvPr id="44" name="Line 54"/>
        <xdr:cNvSpPr>
          <a:spLocks noChangeShapeType="1"/>
        </xdr:cNvSpPr>
      </xdr:nvSpPr>
      <xdr:spPr bwMode="auto">
        <a:xfrm>
          <a:off x="3257550" y="512445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36</xdr:row>
      <xdr:rowOff>133350</xdr:rowOff>
    </xdr:from>
    <xdr:to>
      <xdr:col>5</xdr:col>
      <xdr:colOff>438150</xdr:colOff>
      <xdr:row>36</xdr:row>
      <xdr:rowOff>133350</xdr:rowOff>
    </xdr:to>
    <xdr:sp macro="" textlink="">
      <xdr:nvSpPr>
        <xdr:cNvPr id="48" name="Line 73"/>
        <xdr:cNvSpPr>
          <a:spLocks noChangeShapeType="1"/>
        </xdr:cNvSpPr>
      </xdr:nvSpPr>
      <xdr:spPr bwMode="auto">
        <a:xfrm>
          <a:off x="3438525" y="7896225"/>
          <a:ext cx="0" cy="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14</xdr:row>
      <xdr:rowOff>133350</xdr:rowOff>
    </xdr:from>
    <xdr:to>
      <xdr:col>11</xdr:col>
      <xdr:colOff>0</xdr:colOff>
      <xdr:row>14</xdr:row>
      <xdr:rowOff>133350</xdr:rowOff>
    </xdr:to>
    <xdr:sp macro="" textlink="">
      <xdr:nvSpPr>
        <xdr:cNvPr id="49" name="Line 88"/>
        <xdr:cNvSpPr>
          <a:spLocks noChangeShapeType="1"/>
        </xdr:cNvSpPr>
      </xdr:nvSpPr>
      <xdr:spPr bwMode="auto">
        <a:xfrm>
          <a:off x="5886450" y="38671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14</xdr:row>
      <xdr:rowOff>133350</xdr:rowOff>
    </xdr:from>
    <xdr:to>
      <xdr:col>11</xdr:col>
      <xdr:colOff>0</xdr:colOff>
      <xdr:row>14</xdr:row>
      <xdr:rowOff>133350</xdr:rowOff>
    </xdr:to>
    <xdr:sp macro="" textlink="">
      <xdr:nvSpPr>
        <xdr:cNvPr id="50" name="Line 89"/>
        <xdr:cNvSpPr>
          <a:spLocks noChangeShapeType="1"/>
        </xdr:cNvSpPr>
      </xdr:nvSpPr>
      <xdr:spPr bwMode="auto">
        <a:xfrm>
          <a:off x="5886450" y="38671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14</xdr:row>
      <xdr:rowOff>133350</xdr:rowOff>
    </xdr:from>
    <xdr:to>
      <xdr:col>11</xdr:col>
      <xdr:colOff>0</xdr:colOff>
      <xdr:row>14</xdr:row>
      <xdr:rowOff>133350</xdr:rowOff>
    </xdr:to>
    <xdr:sp macro="" textlink="">
      <xdr:nvSpPr>
        <xdr:cNvPr id="51" name="Line 88"/>
        <xdr:cNvSpPr>
          <a:spLocks noChangeShapeType="1"/>
        </xdr:cNvSpPr>
      </xdr:nvSpPr>
      <xdr:spPr bwMode="auto">
        <a:xfrm>
          <a:off x="5886450" y="38671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14</xdr:row>
      <xdr:rowOff>133350</xdr:rowOff>
    </xdr:from>
    <xdr:to>
      <xdr:col>11</xdr:col>
      <xdr:colOff>0</xdr:colOff>
      <xdr:row>14</xdr:row>
      <xdr:rowOff>133350</xdr:rowOff>
    </xdr:to>
    <xdr:sp macro="" textlink="">
      <xdr:nvSpPr>
        <xdr:cNvPr id="52" name="Line 89"/>
        <xdr:cNvSpPr>
          <a:spLocks noChangeShapeType="1"/>
        </xdr:cNvSpPr>
      </xdr:nvSpPr>
      <xdr:spPr bwMode="auto">
        <a:xfrm>
          <a:off x="5886450" y="38671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14</xdr:row>
      <xdr:rowOff>133350</xdr:rowOff>
    </xdr:from>
    <xdr:to>
      <xdr:col>11</xdr:col>
      <xdr:colOff>0</xdr:colOff>
      <xdr:row>14</xdr:row>
      <xdr:rowOff>133350</xdr:rowOff>
    </xdr:to>
    <xdr:sp macro="" textlink="">
      <xdr:nvSpPr>
        <xdr:cNvPr id="53" name="Line 88"/>
        <xdr:cNvSpPr>
          <a:spLocks noChangeShapeType="1"/>
        </xdr:cNvSpPr>
      </xdr:nvSpPr>
      <xdr:spPr bwMode="auto">
        <a:xfrm>
          <a:off x="5886450" y="38671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14</xdr:row>
      <xdr:rowOff>133350</xdr:rowOff>
    </xdr:from>
    <xdr:to>
      <xdr:col>11</xdr:col>
      <xdr:colOff>0</xdr:colOff>
      <xdr:row>14</xdr:row>
      <xdr:rowOff>133350</xdr:rowOff>
    </xdr:to>
    <xdr:sp macro="" textlink="">
      <xdr:nvSpPr>
        <xdr:cNvPr id="54" name="Line 89"/>
        <xdr:cNvSpPr>
          <a:spLocks noChangeShapeType="1"/>
        </xdr:cNvSpPr>
      </xdr:nvSpPr>
      <xdr:spPr bwMode="auto">
        <a:xfrm>
          <a:off x="5886450" y="38671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14</xdr:row>
      <xdr:rowOff>133350</xdr:rowOff>
    </xdr:from>
    <xdr:to>
      <xdr:col>11</xdr:col>
      <xdr:colOff>0</xdr:colOff>
      <xdr:row>14</xdr:row>
      <xdr:rowOff>133350</xdr:rowOff>
    </xdr:to>
    <xdr:sp macro="" textlink="">
      <xdr:nvSpPr>
        <xdr:cNvPr id="55" name="Line 88"/>
        <xdr:cNvSpPr>
          <a:spLocks noChangeShapeType="1"/>
        </xdr:cNvSpPr>
      </xdr:nvSpPr>
      <xdr:spPr bwMode="auto">
        <a:xfrm>
          <a:off x="5886450" y="38671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14</xdr:row>
      <xdr:rowOff>133350</xdr:rowOff>
    </xdr:from>
    <xdr:to>
      <xdr:col>11</xdr:col>
      <xdr:colOff>0</xdr:colOff>
      <xdr:row>14</xdr:row>
      <xdr:rowOff>133350</xdr:rowOff>
    </xdr:to>
    <xdr:sp macro="" textlink="">
      <xdr:nvSpPr>
        <xdr:cNvPr id="56" name="Line 89"/>
        <xdr:cNvSpPr>
          <a:spLocks noChangeShapeType="1"/>
        </xdr:cNvSpPr>
      </xdr:nvSpPr>
      <xdr:spPr bwMode="auto">
        <a:xfrm>
          <a:off x="5886450" y="38671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14</xdr:row>
      <xdr:rowOff>123825</xdr:rowOff>
    </xdr:from>
    <xdr:to>
      <xdr:col>11</xdr:col>
      <xdr:colOff>9525</xdr:colOff>
      <xdr:row>16</xdr:row>
      <xdr:rowOff>142875</xdr:rowOff>
    </xdr:to>
    <xdr:sp macro="" textlink="">
      <xdr:nvSpPr>
        <xdr:cNvPr id="57" name="Line 54"/>
        <xdr:cNvSpPr>
          <a:spLocks noChangeShapeType="1"/>
        </xdr:cNvSpPr>
      </xdr:nvSpPr>
      <xdr:spPr bwMode="auto">
        <a:xfrm>
          <a:off x="5886450" y="3857625"/>
          <a:ext cx="6762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14</xdr:row>
      <xdr:rowOff>133350</xdr:rowOff>
    </xdr:from>
    <xdr:to>
      <xdr:col>11</xdr:col>
      <xdr:colOff>0</xdr:colOff>
      <xdr:row>14</xdr:row>
      <xdr:rowOff>133350</xdr:rowOff>
    </xdr:to>
    <xdr:sp macro="" textlink="">
      <xdr:nvSpPr>
        <xdr:cNvPr id="58" name="Line 88"/>
        <xdr:cNvSpPr>
          <a:spLocks noChangeShapeType="1"/>
        </xdr:cNvSpPr>
      </xdr:nvSpPr>
      <xdr:spPr bwMode="auto">
        <a:xfrm>
          <a:off x="5886450" y="38671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14</xdr:row>
      <xdr:rowOff>133350</xdr:rowOff>
    </xdr:from>
    <xdr:to>
      <xdr:col>11</xdr:col>
      <xdr:colOff>0</xdr:colOff>
      <xdr:row>14</xdr:row>
      <xdr:rowOff>133350</xdr:rowOff>
    </xdr:to>
    <xdr:sp macro="" textlink="">
      <xdr:nvSpPr>
        <xdr:cNvPr id="59" name="Line 89"/>
        <xdr:cNvSpPr>
          <a:spLocks noChangeShapeType="1"/>
        </xdr:cNvSpPr>
      </xdr:nvSpPr>
      <xdr:spPr bwMode="auto">
        <a:xfrm>
          <a:off x="5886450" y="38671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14</xdr:row>
      <xdr:rowOff>133350</xdr:rowOff>
    </xdr:from>
    <xdr:to>
      <xdr:col>11</xdr:col>
      <xdr:colOff>0</xdr:colOff>
      <xdr:row>14</xdr:row>
      <xdr:rowOff>133350</xdr:rowOff>
    </xdr:to>
    <xdr:sp macro="" textlink="">
      <xdr:nvSpPr>
        <xdr:cNvPr id="60" name="Line 88"/>
        <xdr:cNvSpPr>
          <a:spLocks noChangeShapeType="1"/>
        </xdr:cNvSpPr>
      </xdr:nvSpPr>
      <xdr:spPr bwMode="auto">
        <a:xfrm>
          <a:off x="5886450" y="38671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133350</xdr:rowOff>
    </xdr:from>
    <xdr:to>
      <xdr:col>11</xdr:col>
      <xdr:colOff>9525</xdr:colOff>
      <xdr:row>15</xdr:row>
      <xdr:rowOff>161925</xdr:rowOff>
    </xdr:to>
    <xdr:sp macro="" textlink="">
      <xdr:nvSpPr>
        <xdr:cNvPr id="61" name="Line 89"/>
        <xdr:cNvSpPr>
          <a:spLocks noChangeShapeType="1"/>
        </xdr:cNvSpPr>
      </xdr:nvSpPr>
      <xdr:spPr bwMode="auto">
        <a:xfrm>
          <a:off x="5876925" y="3867150"/>
          <a:ext cx="68580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29</xdr:row>
      <xdr:rowOff>85725</xdr:rowOff>
    </xdr:from>
    <xdr:to>
      <xdr:col>10</xdr:col>
      <xdr:colOff>676275</xdr:colOff>
      <xdr:row>29</xdr:row>
      <xdr:rowOff>85725</xdr:rowOff>
    </xdr:to>
    <xdr:sp macro="" textlink="">
      <xdr:nvSpPr>
        <xdr:cNvPr id="62" name="Line 91"/>
        <xdr:cNvSpPr>
          <a:spLocks noChangeShapeType="1"/>
        </xdr:cNvSpPr>
      </xdr:nvSpPr>
      <xdr:spPr bwMode="auto">
        <a:xfrm>
          <a:off x="5876925" y="7362825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29</xdr:row>
      <xdr:rowOff>104775</xdr:rowOff>
    </xdr:from>
    <xdr:to>
      <xdr:col>10</xdr:col>
      <xdr:colOff>981075</xdr:colOff>
      <xdr:row>30</xdr:row>
      <xdr:rowOff>76200</xdr:rowOff>
    </xdr:to>
    <xdr:sp macro="" textlink="">
      <xdr:nvSpPr>
        <xdr:cNvPr id="63" name="Line 92"/>
        <xdr:cNvSpPr>
          <a:spLocks noChangeShapeType="1"/>
        </xdr:cNvSpPr>
      </xdr:nvSpPr>
      <xdr:spPr bwMode="auto">
        <a:xfrm>
          <a:off x="5876925" y="7381875"/>
          <a:ext cx="67627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29</xdr:row>
      <xdr:rowOff>85725</xdr:rowOff>
    </xdr:from>
    <xdr:to>
      <xdr:col>10</xdr:col>
      <xdr:colOff>676275</xdr:colOff>
      <xdr:row>29</xdr:row>
      <xdr:rowOff>85725</xdr:rowOff>
    </xdr:to>
    <xdr:sp macro="" textlink="">
      <xdr:nvSpPr>
        <xdr:cNvPr id="64" name="Line 91"/>
        <xdr:cNvSpPr>
          <a:spLocks noChangeShapeType="1"/>
        </xdr:cNvSpPr>
      </xdr:nvSpPr>
      <xdr:spPr bwMode="auto">
        <a:xfrm>
          <a:off x="5876925" y="7362825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29</xdr:row>
      <xdr:rowOff>104775</xdr:rowOff>
    </xdr:from>
    <xdr:to>
      <xdr:col>10</xdr:col>
      <xdr:colOff>981075</xdr:colOff>
      <xdr:row>30</xdr:row>
      <xdr:rowOff>76200</xdr:rowOff>
    </xdr:to>
    <xdr:sp macro="" textlink="">
      <xdr:nvSpPr>
        <xdr:cNvPr id="65" name="Line 92"/>
        <xdr:cNvSpPr>
          <a:spLocks noChangeShapeType="1"/>
        </xdr:cNvSpPr>
      </xdr:nvSpPr>
      <xdr:spPr bwMode="auto">
        <a:xfrm>
          <a:off x="5876925" y="7381875"/>
          <a:ext cx="67627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29</xdr:row>
      <xdr:rowOff>85725</xdr:rowOff>
    </xdr:from>
    <xdr:to>
      <xdr:col>10</xdr:col>
      <xdr:colOff>676275</xdr:colOff>
      <xdr:row>29</xdr:row>
      <xdr:rowOff>85725</xdr:rowOff>
    </xdr:to>
    <xdr:sp macro="" textlink="">
      <xdr:nvSpPr>
        <xdr:cNvPr id="66" name="Line 91"/>
        <xdr:cNvSpPr>
          <a:spLocks noChangeShapeType="1"/>
        </xdr:cNvSpPr>
      </xdr:nvSpPr>
      <xdr:spPr bwMode="auto">
        <a:xfrm>
          <a:off x="5876925" y="7362825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29</xdr:row>
      <xdr:rowOff>104775</xdr:rowOff>
    </xdr:from>
    <xdr:to>
      <xdr:col>11</xdr:col>
      <xdr:colOff>0</xdr:colOff>
      <xdr:row>31</xdr:row>
      <xdr:rowOff>142875</xdr:rowOff>
    </xdr:to>
    <xdr:sp macro="" textlink="">
      <xdr:nvSpPr>
        <xdr:cNvPr id="67" name="Line 92"/>
        <xdr:cNvSpPr>
          <a:spLocks noChangeShapeType="1"/>
        </xdr:cNvSpPr>
      </xdr:nvSpPr>
      <xdr:spPr bwMode="auto">
        <a:xfrm>
          <a:off x="5876925" y="7381875"/>
          <a:ext cx="6762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29</xdr:row>
      <xdr:rowOff>85725</xdr:rowOff>
    </xdr:from>
    <xdr:to>
      <xdr:col>10</xdr:col>
      <xdr:colOff>676275</xdr:colOff>
      <xdr:row>29</xdr:row>
      <xdr:rowOff>85725</xdr:rowOff>
    </xdr:to>
    <xdr:sp macro="" textlink="">
      <xdr:nvSpPr>
        <xdr:cNvPr id="68" name="Line 91"/>
        <xdr:cNvSpPr>
          <a:spLocks noChangeShapeType="1"/>
        </xdr:cNvSpPr>
      </xdr:nvSpPr>
      <xdr:spPr bwMode="auto">
        <a:xfrm>
          <a:off x="5876925" y="7362825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29</xdr:row>
      <xdr:rowOff>85725</xdr:rowOff>
    </xdr:from>
    <xdr:to>
      <xdr:col>10</xdr:col>
      <xdr:colOff>676275</xdr:colOff>
      <xdr:row>29</xdr:row>
      <xdr:rowOff>85725</xdr:rowOff>
    </xdr:to>
    <xdr:sp macro="" textlink="">
      <xdr:nvSpPr>
        <xdr:cNvPr id="69" name="Line 91"/>
        <xdr:cNvSpPr>
          <a:spLocks noChangeShapeType="1"/>
        </xdr:cNvSpPr>
      </xdr:nvSpPr>
      <xdr:spPr bwMode="auto">
        <a:xfrm>
          <a:off x="5876925" y="7362825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29</xdr:row>
      <xdr:rowOff>85725</xdr:rowOff>
    </xdr:from>
    <xdr:to>
      <xdr:col>10</xdr:col>
      <xdr:colOff>676275</xdr:colOff>
      <xdr:row>29</xdr:row>
      <xdr:rowOff>85725</xdr:rowOff>
    </xdr:to>
    <xdr:sp macro="" textlink="">
      <xdr:nvSpPr>
        <xdr:cNvPr id="70" name="Line 91"/>
        <xdr:cNvSpPr>
          <a:spLocks noChangeShapeType="1"/>
        </xdr:cNvSpPr>
      </xdr:nvSpPr>
      <xdr:spPr bwMode="auto">
        <a:xfrm>
          <a:off x="5876925" y="7362825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29</xdr:row>
      <xdr:rowOff>85725</xdr:rowOff>
    </xdr:from>
    <xdr:to>
      <xdr:col>10</xdr:col>
      <xdr:colOff>676275</xdr:colOff>
      <xdr:row>29</xdr:row>
      <xdr:rowOff>85725</xdr:rowOff>
    </xdr:to>
    <xdr:sp macro="" textlink="">
      <xdr:nvSpPr>
        <xdr:cNvPr id="71" name="Line 91"/>
        <xdr:cNvSpPr>
          <a:spLocks noChangeShapeType="1"/>
        </xdr:cNvSpPr>
      </xdr:nvSpPr>
      <xdr:spPr bwMode="auto">
        <a:xfrm>
          <a:off x="5876925" y="7362825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29</xdr:row>
      <xdr:rowOff>104775</xdr:rowOff>
    </xdr:from>
    <xdr:to>
      <xdr:col>11</xdr:col>
      <xdr:colOff>0</xdr:colOff>
      <xdr:row>31</xdr:row>
      <xdr:rowOff>142875</xdr:rowOff>
    </xdr:to>
    <xdr:sp macro="" textlink="">
      <xdr:nvSpPr>
        <xdr:cNvPr id="72" name="Line 92"/>
        <xdr:cNvSpPr>
          <a:spLocks noChangeShapeType="1"/>
        </xdr:cNvSpPr>
      </xdr:nvSpPr>
      <xdr:spPr bwMode="auto">
        <a:xfrm>
          <a:off x="5876925" y="7381875"/>
          <a:ext cx="6762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29</xdr:row>
      <xdr:rowOff>85725</xdr:rowOff>
    </xdr:from>
    <xdr:to>
      <xdr:col>10</xdr:col>
      <xdr:colOff>676275</xdr:colOff>
      <xdr:row>29</xdr:row>
      <xdr:rowOff>85725</xdr:rowOff>
    </xdr:to>
    <xdr:sp macro="" textlink="">
      <xdr:nvSpPr>
        <xdr:cNvPr id="73" name="Line 91"/>
        <xdr:cNvSpPr>
          <a:spLocks noChangeShapeType="1"/>
        </xdr:cNvSpPr>
      </xdr:nvSpPr>
      <xdr:spPr bwMode="auto">
        <a:xfrm>
          <a:off x="5876925" y="7362825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29</xdr:row>
      <xdr:rowOff>85725</xdr:rowOff>
    </xdr:from>
    <xdr:to>
      <xdr:col>10</xdr:col>
      <xdr:colOff>676275</xdr:colOff>
      <xdr:row>29</xdr:row>
      <xdr:rowOff>85725</xdr:rowOff>
    </xdr:to>
    <xdr:sp macro="" textlink="">
      <xdr:nvSpPr>
        <xdr:cNvPr id="74" name="Line 91"/>
        <xdr:cNvSpPr>
          <a:spLocks noChangeShapeType="1"/>
        </xdr:cNvSpPr>
      </xdr:nvSpPr>
      <xdr:spPr bwMode="auto">
        <a:xfrm>
          <a:off x="5876925" y="7362825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29</xdr:row>
      <xdr:rowOff>85725</xdr:rowOff>
    </xdr:from>
    <xdr:to>
      <xdr:col>10</xdr:col>
      <xdr:colOff>676275</xdr:colOff>
      <xdr:row>29</xdr:row>
      <xdr:rowOff>85725</xdr:rowOff>
    </xdr:to>
    <xdr:sp macro="" textlink="">
      <xdr:nvSpPr>
        <xdr:cNvPr id="75" name="Line 91"/>
        <xdr:cNvSpPr>
          <a:spLocks noChangeShapeType="1"/>
        </xdr:cNvSpPr>
      </xdr:nvSpPr>
      <xdr:spPr bwMode="auto">
        <a:xfrm>
          <a:off x="5876925" y="7362825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29</xdr:row>
      <xdr:rowOff>85725</xdr:rowOff>
    </xdr:from>
    <xdr:to>
      <xdr:col>10</xdr:col>
      <xdr:colOff>676275</xdr:colOff>
      <xdr:row>29</xdr:row>
      <xdr:rowOff>85725</xdr:rowOff>
    </xdr:to>
    <xdr:sp macro="" textlink="">
      <xdr:nvSpPr>
        <xdr:cNvPr id="76" name="Line 91"/>
        <xdr:cNvSpPr>
          <a:spLocks noChangeShapeType="1"/>
        </xdr:cNvSpPr>
      </xdr:nvSpPr>
      <xdr:spPr bwMode="auto">
        <a:xfrm>
          <a:off x="5876925" y="7362825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29</xdr:row>
      <xdr:rowOff>142875</xdr:rowOff>
    </xdr:from>
    <xdr:to>
      <xdr:col>11</xdr:col>
      <xdr:colOff>9525</xdr:colOff>
      <xdr:row>32</xdr:row>
      <xdr:rowOff>152400</xdr:rowOff>
    </xdr:to>
    <xdr:sp macro="" textlink="">
      <xdr:nvSpPr>
        <xdr:cNvPr id="77" name="Line 92"/>
        <xdr:cNvSpPr>
          <a:spLocks noChangeShapeType="1"/>
        </xdr:cNvSpPr>
      </xdr:nvSpPr>
      <xdr:spPr bwMode="auto">
        <a:xfrm>
          <a:off x="5876925" y="7419975"/>
          <a:ext cx="685800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590550</xdr:colOff>
      <xdr:row>29</xdr:row>
      <xdr:rowOff>85725</xdr:rowOff>
    </xdr:from>
    <xdr:to>
      <xdr:col>10</xdr:col>
      <xdr:colOff>666750</xdr:colOff>
      <xdr:row>29</xdr:row>
      <xdr:rowOff>85725</xdr:rowOff>
    </xdr:to>
    <xdr:sp macro="" textlink="">
      <xdr:nvSpPr>
        <xdr:cNvPr id="78" name="Line 91"/>
        <xdr:cNvSpPr>
          <a:spLocks noChangeShapeType="1"/>
        </xdr:cNvSpPr>
      </xdr:nvSpPr>
      <xdr:spPr bwMode="auto">
        <a:xfrm>
          <a:off x="5867400" y="7362825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21</xdr:row>
      <xdr:rowOff>123825</xdr:rowOff>
    </xdr:from>
    <xdr:to>
      <xdr:col>7</xdr:col>
      <xdr:colOff>19050</xdr:colOff>
      <xdr:row>21</xdr:row>
      <xdr:rowOff>123825</xdr:rowOff>
    </xdr:to>
    <xdr:sp macro="" textlink="">
      <xdr:nvSpPr>
        <xdr:cNvPr id="80" name="Line 54"/>
        <xdr:cNvSpPr>
          <a:spLocks noChangeShapeType="1"/>
        </xdr:cNvSpPr>
      </xdr:nvSpPr>
      <xdr:spPr bwMode="auto">
        <a:xfrm>
          <a:off x="3476625" y="536257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38</xdr:row>
      <xdr:rowOff>133350</xdr:rowOff>
    </xdr:from>
    <xdr:to>
      <xdr:col>7</xdr:col>
      <xdr:colOff>9525</xdr:colOff>
      <xdr:row>40</xdr:row>
      <xdr:rowOff>133350</xdr:rowOff>
    </xdr:to>
    <xdr:sp macro="" textlink="">
      <xdr:nvSpPr>
        <xdr:cNvPr id="105" name="Line 72"/>
        <xdr:cNvSpPr>
          <a:spLocks noChangeShapeType="1"/>
        </xdr:cNvSpPr>
      </xdr:nvSpPr>
      <xdr:spPr bwMode="auto">
        <a:xfrm flipV="1">
          <a:off x="3476625" y="7400925"/>
          <a:ext cx="10477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38</xdr:row>
      <xdr:rowOff>133350</xdr:rowOff>
    </xdr:from>
    <xdr:to>
      <xdr:col>7</xdr:col>
      <xdr:colOff>9525</xdr:colOff>
      <xdr:row>40</xdr:row>
      <xdr:rowOff>133350</xdr:rowOff>
    </xdr:to>
    <xdr:sp macro="" textlink="">
      <xdr:nvSpPr>
        <xdr:cNvPr id="107" name="Line 72"/>
        <xdr:cNvSpPr>
          <a:spLocks noChangeShapeType="1"/>
        </xdr:cNvSpPr>
      </xdr:nvSpPr>
      <xdr:spPr bwMode="auto">
        <a:xfrm flipV="1">
          <a:off x="3476625" y="7400925"/>
          <a:ext cx="10477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457200</xdr:colOff>
      <xdr:row>40</xdr:row>
      <xdr:rowOff>142875</xdr:rowOff>
    </xdr:from>
    <xdr:to>
      <xdr:col>7</xdr:col>
      <xdr:colOff>0</xdr:colOff>
      <xdr:row>41</xdr:row>
      <xdr:rowOff>133350</xdr:rowOff>
    </xdr:to>
    <xdr:sp macro="" textlink="">
      <xdr:nvSpPr>
        <xdr:cNvPr id="108" name="Line 73"/>
        <xdr:cNvSpPr>
          <a:spLocks noChangeShapeType="1"/>
        </xdr:cNvSpPr>
      </xdr:nvSpPr>
      <xdr:spPr bwMode="auto">
        <a:xfrm>
          <a:off x="3457575" y="7905750"/>
          <a:ext cx="105727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38</xdr:row>
      <xdr:rowOff>133350</xdr:rowOff>
    </xdr:from>
    <xdr:to>
      <xdr:col>7</xdr:col>
      <xdr:colOff>9525</xdr:colOff>
      <xdr:row>40</xdr:row>
      <xdr:rowOff>133350</xdr:rowOff>
    </xdr:to>
    <xdr:sp macro="" textlink="">
      <xdr:nvSpPr>
        <xdr:cNvPr id="110" name="Line 72"/>
        <xdr:cNvSpPr>
          <a:spLocks noChangeShapeType="1"/>
        </xdr:cNvSpPr>
      </xdr:nvSpPr>
      <xdr:spPr bwMode="auto">
        <a:xfrm flipV="1">
          <a:off x="3476625" y="7400925"/>
          <a:ext cx="10477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40</xdr:row>
      <xdr:rowOff>133350</xdr:rowOff>
    </xdr:from>
    <xdr:to>
      <xdr:col>6</xdr:col>
      <xdr:colOff>1009650</xdr:colOff>
      <xdr:row>41</xdr:row>
      <xdr:rowOff>133350</xdr:rowOff>
    </xdr:to>
    <xdr:sp macro="" textlink="">
      <xdr:nvSpPr>
        <xdr:cNvPr id="111" name="Line 73"/>
        <xdr:cNvSpPr>
          <a:spLocks noChangeShapeType="1"/>
        </xdr:cNvSpPr>
      </xdr:nvSpPr>
      <xdr:spPr bwMode="auto">
        <a:xfrm>
          <a:off x="3438525" y="7896225"/>
          <a:ext cx="104775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114300</xdr:rowOff>
    </xdr:from>
    <xdr:to>
      <xdr:col>2</xdr:col>
      <xdr:colOff>514350</xdr:colOff>
      <xdr:row>13</xdr:row>
      <xdr:rowOff>114300</xdr:rowOff>
    </xdr:to>
    <xdr:sp macro="" textlink="">
      <xdr:nvSpPr>
        <xdr:cNvPr id="79" name="Line 14"/>
        <xdr:cNvSpPr>
          <a:spLocks noChangeShapeType="1"/>
        </xdr:cNvSpPr>
      </xdr:nvSpPr>
      <xdr:spPr bwMode="auto">
        <a:xfrm>
          <a:off x="1104900" y="3333750"/>
          <a:ext cx="514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42</xdr:row>
      <xdr:rowOff>133350</xdr:rowOff>
    </xdr:from>
    <xdr:to>
      <xdr:col>5</xdr:col>
      <xdr:colOff>438150</xdr:colOff>
      <xdr:row>42</xdr:row>
      <xdr:rowOff>133350</xdr:rowOff>
    </xdr:to>
    <xdr:sp macro="" textlink="">
      <xdr:nvSpPr>
        <xdr:cNvPr id="83" name="Line 73"/>
        <xdr:cNvSpPr>
          <a:spLocks noChangeShapeType="1"/>
        </xdr:cNvSpPr>
      </xdr:nvSpPr>
      <xdr:spPr bwMode="auto">
        <a:xfrm>
          <a:off x="3438525" y="9153525"/>
          <a:ext cx="0" cy="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20"/>
  <sheetViews>
    <sheetView zoomScaleNormal="100" workbookViewId="0">
      <pane xSplit="2" ySplit="2" topLeftCell="C100" activePane="bottomRight" state="frozen"/>
      <selection pane="topRight" activeCell="C1" sqref="C1"/>
      <selection pane="bottomLeft" activeCell="A3" sqref="A3"/>
      <selection pane="bottomRight" activeCell="K108" sqref="K108"/>
    </sheetView>
  </sheetViews>
  <sheetFormatPr defaultRowHeight="15"/>
  <cols>
    <col min="1" max="1" width="6.28515625" style="28" customWidth="1"/>
    <col min="2" max="2" width="16" style="28" customWidth="1"/>
    <col min="3" max="3" width="40" style="28" customWidth="1"/>
    <col min="4" max="4" width="14.140625" style="28" customWidth="1"/>
    <col min="5" max="5" width="15.140625" style="75" customWidth="1"/>
    <col min="6" max="6" width="28.85546875" style="75" customWidth="1"/>
    <col min="7" max="7" width="16.5703125" style="75" customWidth="1"/>
    <col min="8" max="8" width="10.5703125" style="75" customWidth="1"/>
    <col min="9" max="9" width="16.7109375" style="28" customWidth="1"/>
    <col min="10" max="10" width="15.42578125" style="28" customWidth="1"/>
    <col min="11" max="11" width="8" style="28" customWidth="1"/>
    <col min="12" max="12" width="13" style="124" customWidth="1"/>
    <col min="13" max="13" width="10.42578125" style="125" bestFit="1" customWidth="1"/>
    <col min="14" max="14" width="10.42578125" style="125" customWidth="1"/>
  </cols>
  <sheetData>
    <row r="1" spans="1:15" ht="45.75" customHeight="1">
      <c r="A1" s="186" t="s">
        <v>339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1:15" s="89" customFormat="1" ht="111.75" customHeight="1">
      <c r="A2" s="87" t="s">
        <v>71</v>
      </c>
      <c r="B2" s="87" t="s">
        <v>262</v>
      </c>
      <c r="C2" s="87" t="s">
        <v>1</v>
      </c>
      <c r="D2" s="87" t="s">
        <v>254</v>
      </c>
      <c r="E2" s="87" t="s">
        <v>2</v>
      </c>
      <c r="F2" s="87" t="s">
        <v>202</v>
      </c>
      <c r="G2" s="87" t="s">
        <v>200</v>
      </c>
      <c r="H2" s="87" t="s">
        <v>201</v>
      </c>
      <c r="I2" s="87" t="s">
        <v>3</v>
      </c>
      <c r="J2" s="87" t="s">
        <v>270</v>
      </c>
      <c r="K2" s="87" t="s">
        <v>256</v>
      </c>
      <c r="L2" s="121" t="s">
        <v>347</v>
      </c>
      <c r="M2" s="130" t="s">
        <v>324</v>
      </c>
      <c r="N2" s="140"/>
      <c r="O2" s="88"/>
    </row>
    <row r="3" spans="1:15" s="89" customFormat="1" ht="21" customHeight="1">
      <c r="A3" s="90">
        <v>1</v>
      </c>
      <c r="B3" s="67" t="s">
        <v>5</v>
      </c>
      <c r="C3" s="91" t="s">
        <v>81</v>
      </c>
      <c r="D3" s="67">
        <v>1986</v>
      </c>
      <c r="E3" s="92">
        <v>5.2</v>
      </c>
      <c r="F3" s="71" t="s">
        <v>203</v>
      </c>
      <c r="G3" s="72">
        <v>2</v>
      </c>
      <c r="H3" s="71">
        <v>2.6</v>
      </c>
      <c r="I3" s="67" t="s">
        <v>126</v>
      </c>
      <c r="J3" s="93">
        <v>1794.5</v>
      </c>
      <c r="K3" s="87" t="s">
        <v>256</v>
      </c>
      <c r="L3" s="67">
        <v>0.28861100000000001</v>
      </c>
      <c r="M3" s="131">
        <f>E3*18</f>
        <v>93.6</v>
      </c>
      <c r="N3" s="141"/>
      <c r="O3" s="136"/>
    </row>
    <row r="4" spans="1:15" s="89" customFormat="1">
      <c r="A4" s="179">
        <v>2</v>
      </c>
      <c r="B4" s="151" t="s">
        <v>6</v>
      </c>
      <c r="C4" s="151" t="s">
        <v>82</v>
      </c>
      <c r="D4" s="151">
        <v>2025</v>
      </c>
      <c r="E4" s="155">
        <v>6.02</v>
      </c>
      <c r="F4" s="71" t="s">
        <v>332</v>
      </c>
      <c r="G4" s="72">
        <v>1</v>
      </c>
      <c r="H4" s="71">
        <v>1.72</v>
      </c>
      <c r="I4" s="67" t="s">
        <v>126</v>
      </c>
      <c r="J4" s="93">
        <v>2365.4</v>
      </c>
      <c r="K4" s="87" t="s">
        <v>256</v>
      </c>
      <c r="L4" s="151">
        <v>4.0141119999999999</v>
      </c>
      <c r="M4" s="131">
        <f>E4*18</f>
        <v>108.36</v>
      </c>
      <c r="N4" s="141"/>
      <c r="O4" s="136"/>
    </row>
    <row r="5" spans="1:15" s="89" customFormat="1">
      <c r="A5" s="197"/>
      <c r="B5" s="152"/>
      <c r="C5" s="152"/>
      <c r="D5" s="152"/>
      <c r="E5" s="156"/>
      <c r="F5" s="71" t="s">
        <v>333</v>
      </c>
      <c r="G5" s="72">
        <v>2</v>
      </c>
      <c r="H5" s="71">
        <v>2.15</v>
      </c>
      <c r="I5" s="67"/>
      <c r="J5" s="93"/>
      <c r="K5" s="87"/>
      <c r="L5" s="152"/>
      <c r="M5" s="131"/>
      <c r="N5" s="141"/>
      <c r="O5" s="136"/>
    </row>
    <row r="6" spans="1:15" s="89" customFormat="1" ht="21.75" customHeight="1">
      <c r="A6" s="90">
        <v>3</v>
      </c>
      <c r="B6" s="67" t="s">
        <v>7</v>
      </c>
      <c r="C6" s="91" t="s">
        <v>327</v>
      </c>
      <c r="D6" s="67">
        <v>2025</v>
      </c>
      <c r="E6" s="92">
        <v>0.34399999999999997</v>
      </c>
      <c r="F6" s="71" t="s">
        <v>328</v>
      </c>
      <c r="G6" s="72">
        <v>4</v>
      </c>
      <c r="H6" s="71">
        <v>8.5999999999999993E-2</v>
      </c>
      <c r="I6" s="67" t="s">
        <v>126</v>
      </c>
      <c r="J6" s="93"/>
      <c r="K6" s="87" t="s">
        <v>256</v>
      </c>
      <c r="L6" s="67">
        <v>0.256189</v>
      </c>
      <c r="M6" s="131"/>
      <c r="N6" s="141"/>
      <c r="O6" s="136"/>
    </row>
    <row r="7" spans="1:15" s="89" customFormat="1" ht="27.75" customHeight="1">
      <c r="A7" s="90">
        <v>4</v>
      </c>
      <c r="B7" s="67" t="s">
        <v>8</v>
      </c>
      <c r="C7" s="91" t="s">
        <v>83</v>
      </c>
      <c r="D7" s="67">
        <v>1979</v>
      </c>
      <c r="E7" s="92">
        <v>19.5</v>
      </c>
      <c r="F7" s="71" t="s">
        <v>205</v>
      </c>
      <c r="G7" s="72">
        <v>3</v>
      </c>
      <c r="H7" s="71">
        <v>6.5</v>
      </c>
      <c r="I7" s="67" t="s">
        <v>126</v>
      </c>
      <c r="J7" s="93">
        <f>7030.2+709</f>
        <v>7739.2</v>
      </c>
      <c r="K7" s="87" t="s">
        <v>256</v>
      </c>
      <c r="L7" s="67">
        <f>7.831359-L6</f>
        <v>7.57517</v>
      </c>
      <c r="M7" s="131">
        <f>E7*13</f>
        <v>253.5</v>
      </c>
      <c r="N7" s="141"/>
      <c r="O7" s="136"/>
    </row>
    <row r="8" spans="1:15" s="89" customFormat="1">
      <c r="A8" s="179">
        <v>5</v>
      </c>
      <c r="B8" s="151" t="s">
        <v>9</v>
      </c>
      <c r="C8" s="157" t="s">
        <v>258</v>
      </c>
      <c r="D8" s="67">
        <v>1975</v>
      </c>
      <c r="E8" s="155">
        <v>22.36</v>
      </c>
      <c r="F8" s="165" t="s">
        <v>266</v>
      </c>
      <c r="G8" s="183">
        <v>4</v>
      </c>
      <c r="H8" s="165">
        <v>5.59</v>
      </c>
      <c r="I8" s="151" t="s">
        <v>126</v>
      </c>
      <c r="J8" s="188">
        <f>1649.95+1000.6</f>
        <v>2650.55</v>
      </c>
      <c r="K8" s="149" t="s">
        <v>256</v>
      </c>
      <c r="L8" s="151">
        <v>12.289187</v>
      </c>
      <c r="M8" s="202">
        <f>E8*9</f>
        <v>201.24</v>
      </c>
      <c r="O8" s="136"/>
    </row>
    <row r="9" spans="1:15" s="89" customFormat="1" ht="24.75" customHeight="1">
      <c r="A9" s="180"/>
      <c r="B9" s="181"/>
      <c r="C9" s="182"/>
      <c r="D9" s="94">
        <v>42314</v>
      </c>
      <c r="E9" s="181"/>
      <c r="F9" s="166"/>
      <c r="G9" s="184"/>
      <c r="H9" s="166"/>
      <c r="I9" s="152"/>
      <c r="J9" s="189"/>
      <c r="K9" s="150"/>
      <c r="L9" s="181"/>
      <c r="M9" s="202"/>
      <c r="O9" s="136"/>
    </row>
    <row r="10" spans="1:15" s="89" customFormat="1">
      <c r="A10" s="151">
        <v>6</v>
      </c>
      <c r="B10" s="151" t="s">
        <v>10</v>
      </c>
      <c r="C10" s="157" t="s">
        <v>85</v>
      </c>
      <c r="D10" s="151">
        <v>1983</v>
      </c>
      <c r="E10" s="155">
        <v>3.44</v>
      </c>
      <c r="F10" s="71" t="s">
        <v>289</v>
      </c>
      <c r="G10" s="72">
        <v>4</v>
      </c>
      <c r="H10" s="71">
        <v>0.43</v>
      </c>
      <c r="I10" s="151" t="s">
        <v>126</v>
      </c>
      <c r="J10" s="188">
        <v>2115.6</v>
      </c>
      <c r="K10" s="149" t="s">
        <v>256</v>
      </c>
      <c r="L10" s="151">
        <v>3.023034</v>
      </c>
      <c r="M10" s="202">
        <f>E10*18</f>
        <v>61.92</v>
      </c>
      <c r="N10" s="142"/>
      <c r="O10" s="136"/>
    </row>
    <row r="11" spans="1:15" s="89" customFormat="1">
      <c r="A11" s="152"/>
      <c r="B11" s="152"/>
      <c r="C11" s="158"/>
      <c r="D11" s="152"/>
      <c r="E11" s="156"/>
      <c r="F11" s="71" t="s">
        <v>206</v>
      </c>
      <c r="G11" s="72">
        <v>2</v>
      </c>
      <c r="H11" s="71">
        <v>0.86</v>
      </c>
      <c r="I11" s="152"/>
      <c r="J11" s="189"/>
      <c r="K11" s="150"/>
      <c r="L11" s="152"/>
      <c r="M11" s="202"/>
      <c r="N11" s="142"/>
      <c r="O11" s="136"/>
    </row>
    <row r="12" spans="1:15" s="89" customFormat="1">
      <c r="A12" s="151">
        <v>7</v>
      </c>
      <c r="B12" s="151" t="s">
        <v>11</v>
      </c>
      <c r="C12" s="157" t="s">
        <v>86</v>
      </c>
      <c r="D12" s="151">
        <v>1965</v>
      </c>
      <c r="E12" s="155">
        <v>41</v>
      </c>
      <c r="F12" s="71" t="s">
        <v>207</v>
      </c>
      <c r="G12" s="72">
        <v>2</v>
      </c>
      <c r="H12" s="71">
        <v>10</v>
      </c>
      <c r="I12" s="151" t="s">
        <v>126</v>
      </c>
      <c r="J12" s="188">
        <v>17493.599999999999</v>
      </c>
      <c r="K12" s="149" t="s">
        <v>256</v>
      </c>
      <c r="L12" s="151">
        <v>31.927240000000001</v>
      </c>
      <c r="M12" s="202">
        <f>E12*6</f>
        <v>246</v>
      </c>
      <c r="N12" s="142"/>
      <c r="O12" s="136"/>
    </row>
    <row r="13" spans="1:15" s="89" customFormat="1">
      <c r="A13" s="177"/>
      <c r="B13" s="177"/>
      <c r="C13" s="178"/>
      <c r="D13" s="177"/>
      <c r="E13" s="167"/>
      <c r="F13" s="71" t="s">
        <v>208</v>
      </c>
      <c r="G13" s="72">
        <v>2</v>
      </c>
      <c r="H13" s="71">
        <v>6.5</v>
      </c>
      <c r="I13" s="177"/>
      <c r="J13" s="190"/>
      <c r="K13" s="187"/>
      <c r="L13" s="177"/>
      <c r="M13" s="202"/>
      <c r="N13" s="142"/>
      <c r="O13" s="136"/>
    </row>
    <row r="14" spans="1:15" s="89" customFormat="1">
      <c r="A14" s="152"/>
      <c r="B14" s="152"/>
      <c r="C14" s="158"/>
      <c r="D14" s="152"/>
      <c r="E14" s="156"/>
      <c r="F14" s="71" t="s">
        <v>209</v>
      </c>
      <c r="G14" s="72">
        <v>2</v>
      </c>
      <c r="H14" s="71">
        <v>4</v>
      </c>
      <c r="I14" s="152"/>
      <c r="J14" s="189"/>
      <c r="K14" s="150"/>
      <c r="L14" s="152"/>
      <c r="M14" s="202"/>
      <c r="N14" s="142"/>
      <c r="O14" s="136"/>
    </row>
    <row r="15" spans="1:15" s="89" customFormat="1">
      <c r="A15" s="151">
        <v>8</v>
      </c>
      <c r="B15" s="151" t="s">
        <v>12</v>
      </c>
      <c r="C15" s="159" t="s">
        <v>172</v>
      </c>
      <c r="D15" s="198">
        <v>1966</v>
      </c>
      <c r="E15" s="155">
        <v>12.675000000000001</v>
      </c>
      <c r="F15" s="165" t="s">
        <v>210</v>
      </c>
      <c r="G15" s="183">
        <v>3</v>
      </c>
      <c r="H15" s="165">
        <v>4.2249999999999996</v>
      </c>
      <c r="I15" s="151" t="s">
        <v>126</v>
      </c>
      <c r="J15" s="188">
        <v>1891.5</v>
      </c>
      <c r="K15" s="149" t="s">
        <v>256</v>
      </c>
      <c r="L15" s="151">
        <v>3.5672899999999998</v>
      </c>
      <c r="M15" s="153">
        <f>E15*13</f>
        <v>164.77500000000001</v>
      </c>
      <c r="N15" s="142"/>
      <c r="O15" s="136"/>
    </row>
    <row r="16" spans="1:15" s="89" customFormat="1">
      <c r="A16" s="176"/>
      <c r="B16" s="176"/>
      <c r="C16" s="185"/>
      <c r="D16" s="199"/>
      <c r="E16" s="176"/>
      <c r="F16" s="200"/>
      <c r="G16" s="201"/>
      <c r="H16" s="200"/>
      <c r="I16" s="177"/>
      <c r="J16" s="190"/>
      <c r="K16" s="187"/>
      <c r="L16" s="176"/>
      <c r="M16" s="203"/>
      <c r="N16" s="142"/>
      <c r="O16" s="136"/>
    </row>
    <row r="17" spans="1:15" s="89" customFormat="1" ht="31.5" customHeight="1">
      <c r="A17" s="181"/>
      <c r="B17" s="181"/>
      <c r="C17" s="182"/>
      <c r="D17" s="95">
        <v>2003</v>
      </c>
      <c r="E17" s="181"/>
      <c r="F17" s="166"/>
      <c r="G17" s="184"/>
      <c r="H17" s="166"/>
      <c r="I17" s="152"/>
      <c r="J17" s="189"/>
      <c r="K17" s="150"/>
      <c r="L17" s="181"/>
      <c r="M17" s="154"/>
      <c r="N17" s="142"/>
      <c r="O17" s="136"/>
    </row>
    <row r="18" spans="1:15" s="89" customFormat="1">
      <c r="A18" s="90">
        <v>9</v>
      </c>
      <c r="B18" s="67" t="s">
        <v>13</v>
      </c>
      <c r="C18" s="91" t="s">
        <v>87</v>
      </c>
      <c r="D18" s="67">
        <v>1977</v>
      </c>
      <c r="E18" s="92">
        <v>1</v>
      </c>
      <c r="F18" s="71" t="s">
        <v>211</v>
      </c>
      <c r="G18" s="72">
        <v>2</v>
      </c>
      <c r="H18" s="71">
        <v>0.5</v>
      </c>
      <c r="I18" s="67" t="s">
        <v>126</v>
      </c>
      <c r="J18" s="93">
        <v>437.5</v>
      </c>
      <c r="K18" s="87" t="s">
        <v>257</v>
      </c>
      <c r="L18" s="67">
        <v>0.96266499999999999</v>
      </c>
      <c r="M18" s="131">
        <f>25</f>
        <v>25</v>
      </c>
      <c r="N18" s="141"/>
      <c r="O18" s="136"/>
    </row>
    <row r="19" spans="1:15" s="89" customFormat="1">
      <c r="A19" s="151">
        <v>10</v>
      </c>
      <c r="B19" s="151" t="s">
        <v>14</v>
      </c>
      <c r="C19" s="157" t="s">
        <v>115</v>
      </c>
      <c r="D19" s="151">
        <v>1983</v>
      </c>
      <c r="E19" s="155">
        <v>38.450000000000003</v>
      </c>
      <c r="F19" s="71" t="s">
        <v>212</v>
      </c>
      <c r="G19" s="72">
        <v>3</v>
      </c>
      <c r="H19" s="71">
        <v>10</v>
      </c>
      <c r="I19" s="151" t="s">
        <v>126</v>
      </c>
      <c r="J19" s="188">
        <f>11595.5+10</f>
        <v>11605.5</v>
      </c>
      <c r="K19" s="149" t="s">
        <v>256</v>
      </c>
      <c r="L19" s="151">
        <v>26.06718</v>
      </c>
      <c r="M19" s="202">
        <f>E19*6</f>
        <v>230.7</v>
      </c>
      <c r="N19" s="142"/>
      <c r="O19" s="136"/>
    </row>
    <row r="20" spans="1:15" s="89" customFormat="1">
      <c r="A20" s="152"/>
      <c r="B20" s="152"/>
      <c r="C20" s="158"/>
      <c r="D20" s="152"/>
      <c r="E20" s="156"/>
      <c r="F20" s="71" t="s">
        <v>210</v>
      </c>
      <c r="G20" s="72">
        <v>2</v>
      </c>
      <c r="H20" s="71">
        <v>4.2249999999999996</v>
      </c>
      <c r="I20" s="152"/>
      <c r="J20" s="189"/>
      <c r="K20" s="150"/>
      <c r="L20" s="152"/>
      <c r="M20" s="202"/>
      <c r="N20" s="142"/>
      <c r="O20" s="136"/>
    </row>
    <row r="21" spans="1:15" s="89" customFormat="1">
      <c r="A21" s="90">
        <v>11</v>
      </c>
      <c r="B21" s="67" t="s">
        <v>15</v>
      </c>
      <c r="C21" s="91" t="s">
        <v>79</v>
      </c>
      <c r="D21" s="67">
        <v>1966</v>
      </c>
      <c r="E21" s="92">
        <v>1.2</v>
      </c>
      <c r="F21" s="71" t="s">
        <v>213</v>
      </c>
      <c r="G21" s="72">
        <v>3</v>
      </c>
      <c r="H21" s="71">
        <v>0.4</v>
      </c>
      <c r="I21" s="67" t="s">
        <v>126</v>
      </c>
      <c r="J21" s="93">
        <v>609.79999999999995</v>
      </c>
      <c r="K21" s="87" t="s">
        <v>256</v>
      </c>
      <c r="L21" s="67">
        <v>0.48803400000000002</v>
      </c>
      <c r="M21" s="131">
        <f>E21*25</f>
        <v>30</v>
      </c>
      <c r="N21" s="141"/>
      <c r="O21" s="136"/>
    </row>
    <row r="22" spans="1:15" s="89" customFormat="1">
      <c r="A22" s="90">
        <v>12</v>
      </c>
      <c r="B22" s="67" t="s">
        <v>16</v>
      </c>
      <c r="C22" s="91" t="s">
        <v>88</v>
      </c>
      <c r="D22" s="67">
        <v>1967</v>
      </c>
      <c r="E22" s="92">
        <v>3.6</v>
      </c>
      <c r="F22" s="71" t="s">
        <v>204</v>
      </c>
      <c r="G22" s="72">
        <v>4</v>
      </c>
      <c r="H22" s="71">
        <v>0.9</v>
      </c>
      <c r="I22" s="67" t="s">
        <v>126</v>
      </c>
      <c r="J22" s="93">
        <v>2949.1</v>
      </c>
      <c r="K22" s="87" t="s">
        <v>256</v>
      </c>
      <c r="L22" s="67">
        <v>1.0895049999999999</v>
      </c>
      <c r="M22" s="131">
        <f>E22*18</f>
        <v>64.8</v>
      </c>
      <c r="N22" s="141"/>
      <c r="O22" s="136"/>
    </row>
    <row r="23" spans="1:15" s="89" customFormat="1">
      <c r="A23" s="151">
        <v>13</v>
      </c>
      <c r="B23" s="151" t="s">
        <v>17</v>
      </c>
      <c r="C23" s="157" t="s">
        <v>89</v>
      </c>
      <c r="D23" s="151">
        <v>1975</v>
      </c>
      <c r="E23" s="155">
        <v>9</v>
      </c>
      <c r="F23" s="71" t="s">
        <v>214</v>
      </c>
      <c r="G23" s="72">
        <v>6</v>
      </c>
      <c r="H23" s="71">
        <v>0.9</v>
      </c>
      <c r="I23" s="151" t="s">
        <v>126</v>
      </c>
      <c r="J23" s="188">
        <v>2474</v>
      </c>
      <c r="K23" s="149" t="s">
        <v>256</v>
      </c>
      <c r="L23" s="151">
        <v>5.9676450000000001</v>
      </c>
      <c r="M23" s="202">
        <f>E23*18</f>
        <v>162</v>
      </c>
      <c r="N23" s="142"/>
      <c r="O23" s="136"/>
    </row>
    <row r="24" spans="1:15" s="89" customFormat="1">
      <c r="A24" s="152"/>
      <c r="B24" s="152"/>
      <c r="C24" s="158"/>
      <c r="D24" s="152"/>
      <c r="E24" s="156"/>
      <c r="F24" s="71" t="s">
        <v>215</v>
      </c>
      <c r="G24" s="72">
        <v>4</v>
      </c>
      <c r="H24" s="71">
        <v>0.9</v>
      </c>
      <c r="I24" s="152"/>
      <c r="J24" s="189"/>
      <c r="K24" s="150"/>
      <c r="L24" s="152"/>
      <c r="M24" s="202"/>
      <c r="N24" s="142"/>
      <c r="O24" s="136"/>
    </row>
    <row r="25" spans="1:15" s="89" customFormat="1">
      <c r="A25" s="90">
        <v>14</v>
      </c>
      <c r="B25" s="67" t="s">
        <v>18</v>
      </c>
      <c r="C25" s="91" t="s">
        <v>72</v>
      </c>
      <c r="D25" s="67">
        <v>1965</v>
      </c>
      <c r="E25" s="92">
        <v>12.675000000000001</v>
      </c>
      <c r="F25" s="71" t="s">
        <v>216</v>
      </c>
      <c r="G25" s="72">
        <v>3</v>
      </c>
      <c r="H25" s="71">
        <v>4.2249999999999996</v>
      </c>
      <c r="I25" s="67" t="s">
        <v>126</v>
      </c>
      <c r="J25" s="93">
        <v>6079.3</v>
      </c>
      <c r="K25" s="87" t="s">
        <v>256</v>
      </c>
      <c r="L25" s="67">
        <v>7.7578120000000004</v>
      </c>
      <c r="M25" s="131">
        <f>E25*13</f>
        <v>164.77500000000001</v>
      </c>
      <c r="N25" s="141"/>
      <c r="O25" s="136"/>
    </row>
    <row r="26" spans="1:15" s="89" customFormat="1">
      <c r="A26" s="151">
        <v>15</v>
      </c>
      <c r="B26" s="151" t="s">
        <v>19</v>
      </c>
      <c r="C26" s="157" t="s">
        <v>73</v>
      </c>
      <c r="D26" s="151">
        <v>1965</v>
      </c>
      <c r="E26" s="155">
        <v>4.9020000000000001</v>
      </c>
      <c r="F26" s="71" t="s">
        <v>296</v>
      </c>
      <c r="G26" s="72">
        <v>4</v>
      </c>
      <c r="H26" s="71">
        <v>1.075</v>
      </c>
      <c r="I26" s="151" t="s">
        <v>126</v>
      </c>
      <c r="J26" s="188">
        <v>2313.4</v>
      </c>
      <c r="K26" s="149" t="s">
        <v>256</v>
      </c>
      <c r="L26" s="151">
        <v>3.8939439999999998</v>
      </c>
      <c r="M26" s="202">
        <f>E26*18</f>
        <v>88.236000000000004</v>
      </c>
      <c r="N26" s="142"/>
      <c r="O26" s="136"/>
    </row>
    <row r="27" spans="1:15" s="89" customFormat="1">
      <c r="A27" s="152"/>
      <c r="B27" s="152"/>
      <c r="C27" s="158"/>
      <c r="D27" s="152"/>
      <c r="E27" s="156"/>
      <c r="F27" s="71" t="s">
        <v>297</v>
      </c>
      <c r="G27" s="72">
        <v>1</v>
      </c>
      <c r="H27" s="71">
        <v>0.60199999999999998</v>
      </c>
      <c r="I27" s="152"/>
      <c r="J27" s="189"/>
      <c r="K27" s="150"/>
      <c r="L27" s="152"/>
      <c r="M27" s="202"/>
      <c r="N27" s="142"/>
      <c r="O27" s="136"/>
    </row>
    <row r="28" spans="1:15" s="89" customFormat="1" ht="24" customHeight="1">
      <c r="A28" s="90">
        <v>16</v>
      </c>
      <c r="B28" s="67" t="s">
        <v>20</v>
      </c>
      <c r="C28" s="91" t="s">
        <v>96</v>
      </c>
      <c r="D28" s="67">
        <v>1964</v>
      </c>
      <c r="E28" s="92">
        <v>1.1000000000000001</v>
      </c>
      <c r="F28" s="71" t="s">
        <v>317</v>
      </c>
      <c r="G28" s="72">
        <v>2</v>
      </c>
      <c r="H28" s="71">
        <v>0.55000000000000004</v>
      </c>
      <c r="I28" s="67" t="s">
        <v>126</v>
      </c>
      <c r="J28" s="93">
        <v>180.8</v>
      </c>
      <c r="K28" s="87" t="s">
        <v>257</v>
      </c>
      <c r="L28" s="67">
        <v>3.9632000000000001E-2</v>
      </c>
      <c r="M28" s="131">
        <f>E28*25</f>
        <v>27.5</v>
      </c>
      <c r="N28" s="141"/>
      <c r="O28" s="136"/>
    </row>
    <row r="29" spans="1:15" s="89" customFormat="1" ht="29.25" customHeight="1">
      <c r="A29" s="151">
        <v>17</v>
      </c>
      <c r="B29" s="151" t="s">
        <v>21</v>
      </c>
      <c r="C29" s="157" t="s">
        <v>74</v>
      </c>
      <c r="D29" s="67">
        <v>1975</v>
      </c>
      <c r="E29" s="155">
        <v>2.58</v>
      </c>
      <c r="F29" s="71" t="s">
        <v>266</v>
      </c>
      <c r="G29" s="72">
        <v>2</v>
      </c>
      <c r="H29" s="71">
        <v>1.29</v>
      </c>
      <c r="I29" s="67" t="s">
        <v>126</v>
      </c>
      <c r="J29" s="188">
        <v>2307.5</v>
      </c>
      <c r="K29" s="149" t="s">
        <v>256</v>
      </c>
      <c r="L29" s="151">
        <v>5.8108579999999996</v>
      </c>
      <c r="M29" s="153">
        <f>E29*25</f>
        <v>64.5</v>
      </c>
      <c r="N29" s="141"/>
      <c r="O29" s="136"/>
    </row>
    <row r="30" spans="1:15" s="89" customFormat="1" ht="24" hidden="1" customHeight="1">
      <c r="A30" s="152"/>
      <c r="B30" s="152"/>
      <c r="C30" s="158"/>
      <c r="D30" s="146" t="s">
        <v>345</v>
      </c>
      <c r="E30" s="156"/>
      <c r="F30" s="71" t="s">
        <v>346</v>
      </c>
      <c r="G30" s="72" t="s">
        <v>344</v>
      </c>
      <c r="H30" s="145">
        <v>6.02</v>
      </c>
      <c r="I30" s="67" t="s">
        <v>126</v>
      </c>
      <c r="J30" s="189"/>
      <c r="K30" s="150"/>
      <c r="L30" s="152"/>
      <c r="M30" s="154"/>
      <c r="N30" s="141"/>
      <c r="O30" s="136"/>
    </row>
    <row r="31" spans="1:15" s="89" customFormat="1">
      <c r="A31" s="90">
        <v>18</v>
      </c>
      <c r="B31" s="67" t="s">
        <v>22</v>
      </c>
      <c r="C31" s="91" t="s">
        <v>113</v>
      </c>
      <c r="D31" s="67">
        <v>1989</v>
      </c>
      <c r="E31" s="92">
        <v>5.16</v>
      </c>
      <c r="F31" s="71" t="s">
        <v>218</v>
      </c>
      <c r="G31" s="72">
        <v>6</v>
      </c>
      <c r="H31" s="71">
        <v>0.86</v>
      </c>
      <c r="I31" s="67" t="s">
        <v>126</v>
      </c>
      <c r="J31" s="93">
        <v>1223</v>
      </c>
      <c r="K31" s="87" t="s">
        <v>256</v>
      </c>
      <c r="L31" s="67">
        <v>0.84986499999999998</v>
      </c>
      <c r="M31" s="131">
        <f>E31*18</f>
        <v>92.88</v>
      </c>
      <c r="N31" s="141"/>
      <c r="O31" s="136"/>
    </row>
    <row r="32" spans="1:15" s="89" customFormat="1">
      <c r="A32" s="90">
        <v>19</v>
      </c>
      <c r="B32" s="67" t="s">
        <v>23</v>
      </c>
      <c r="C32" s="91" t="s">
        <v>75</v>
      </c>
      <c r="D32" s="67">
        <v>1963</v>
      </c>
      <c r="E32" s="92">
        <v>32.5</v>
      </c>
      <c r="F32" s="71" t="s">
        <v>219</v>
      </c>
      <c r="G32" s="72">
        <v>5</v>
      </c>
      <c r="H32" s="71">
        <v>6.5</v>
      </c>
      <c r="I32" s="67" t="s">
        <v>126</v>
      </c>
      <c r="J32" s="93">
        <f>12468.06-716</f>
        <v>11752.06</v>
      </c>
      <c r="K32" s="87" t="s">
        <v>256</v>
      </c>
      <c r="L32" s="67">
        <v>22.786173999999999</v>
      </c>
      <c r="M32" s="131">
        <f>E32*6</f>
        <v>195</v>
      </c>
      <c r="N32" s="141"/>
      <c r="O32" s="136"/>
    </row>
    <row r="33" spans="1:15" s="89" customFormat="1">
      <c r="A33" s="90">
        <v>20</v>
      </c>
      <c r="B33" s="67" t="s">
        <v>24</v>
      </c>
      <c r="C33" s="91" t="s">
        <v>76</v>
      </c>
      <c r="D33" s="67">
        <v>1963</v>
      </c>
      <c r="E33" s="92">
        <v>19.5</v>
      </c>
      <c r="F33" s="71" t="s">
        <v>205</v>
      </c>
      <c r="G33" s="72">
        <v>3</v>
      </c>
      <c r="H33" s="71">
        <v>6.5</v>
      </c>
      <c r="I33" s="67" t="s">
        <v>126</v>
      </c>
      <c r="J33" s="93">
        <v>4581.3999999999996</v>
      </c>
      <c r="K33" s="87" t="s">
        <v>256</v>
      </c>
      <c r="L33" s="67">
        <v>10.62467</v>
      </c>
      <c r="M33" s="131">
        <f>E33*13</f>
        <v>253.5</v>
      </c>
      <c r="N33" s="141"/>
      <c r="O33" s="136"/>
    </row>
    <row r="34" spans="1:15" s="89" customFormat="1" ht="32.25" customHeight="1">
      <c r="A34" s="90">
        <v>21</v>
      </c>
      <c r="B34" s="67" t="s">
        <v>268</v>
      </c>
      <c r="C34" s="97" t="s">
        <v>285</v>
      </c>
      <c r="D34" s="67">
        <v>1976</v>
      </c>
      <c r="E34" s="92">
        <v>9</v>
      </c>
      <c r="F34" s="71" t="s">
        <v>221</v>
      </c>
      <c r="G34" s="72">
        <v>4</v>
      </c>
      <c r="H34" s="71">
        <v>2.25</v>
      </c>
      <c r="I34" s="67" t="s">
        <v>126</v>
      </c>
      <c r="J34" s="93">
        <v>1788</v>
      </c>
      <c r="K34" s="87" t="s">
        <v>256</v>
      </c>
      <c r="L34" s="67">
        <v>1.4957339999999999</v>
      </c>
      <c r="M34" s="131">
        <f>E34*18</f>
        <v>162</v>
      </c>
      <c r="N34" s="141"/>
      <c r="O34" s="136"/>
    </row>
    <row r="35" spans="1:15" s="89" customFormat="1">
      <c r="A35" s="90">
        <v>22</v>
      </c>
      <c r="B35" s="67" t="s">
        <v>25</v>
      </c>
      <c r="C35" s="98" t="s">
        <v>114</v>
      </c>
      <c r="D35" s="99">
        <v>30863</v>
      </c>
      <c r="E35" s="92">
        <v>4.3</v>
      </c>
      <c r="F35" s="71" t="s">
        <v>220</v>
      </c>
      <c r="G35" s="72">
        <v>5</v>
      </c>
      <c r="H35" s="71">
        <v>0.86</v>
      </c>
      <c r="I35" s="67" t="s">
        <v>126</v>
      </c>
      <c r="J35" s="93">
        <v>1845.5</v>
      </c>
      <c r="K35" s="87" t="s">
        <v>256</v>
      </c>
      <c r="L35" s="67">
        <v>1.0579860000000001</v>
      </c>
      <c r="M35" s="131">
        <f>E35*18</f>
        <v>77.400000000000006</v>
      </c>
      <c r="N35" s="141"/>
      <c r="O35" s="136"/>
    </row>
    <row r="36" spans="1:15" s="89" customFormat="1">
      <c r="A36" s="90">
        <v>23</v>
      </c>
      <c r="B36" s="67" t="s">
        <v>26</v>
      </c>
      <c r="C36" s="91" t="s">
        <v>177</v>
      </c>
      <c r="D36" s="67">
        <v>1988</v>
      </c>
      <c r="E36" s="92">
        <v>7.8</v>
      </c>
      <c r="F36" s="71" t="s">
        <v>221</v>
      </c>
      <c r="G36" s="72">
        <v>3</v>
      </c>
      <c r="H36" s="71">
        <v>2.6</v>
      </c>
      <c r="I36" s="67" t="s">
        <v>126</v>
      </c>
      <c r="J36" s="93">
        <v>4795.25</v>
      </c>
      <c r="K36" s="87" t="s">
        <v>256</v>
      </c>
      <c r="L36" s="67">
        <v>3.6721409999999999</v>
      </c>
      <c r="M36" s="131">
        <f>E36*18</f>
        <v>140.4</v>
      </c>
      <c r="N36" s="141"/>
      <c r="O36" s="136"/>
    </row>
    <row r="37" spans="1:15" s="89" customFormat="1">
      <c r="A37" s="90">
        <v>24</v>
      </c>
      <c r="B37" s="67" t="s">
        <v>27</v>
      </c>
      <c r="C37" s="91" t="s">
        <v>94</v>
      </c>
      <c r="D37" s="67">
        <v>2011</v>
      </c>
      <c r="E37" s="92">
        <v>0.86</v>
      </c>
      <c r="F37" s="71" t="s">
        <v>318</v>
      </c>
      <c r="G37" s="72">
        <v>2</v>
      </c>
      <c r="H37" s="71">
        <v>0.43</v>
      </c>
      <c r="I37" s="67" t="s">
        <v>126</v>
      </c>
      <c r="J37" s="93">
        <v>700</v>
      </c>
      <c r="K37" s="87" t="s">
        <v>256</v>
      </c>
      <c r="L37" s="67">
        <v>0.400534</v>
      </c>
      <c r="M37" s="131">
        <f>E37*25</f>
        <v>21.5</v>
      </c>
      <c r="N37" s="141"/>
      <c r="O37" s="136"/>
    </row>
    <row r="38" spans="1:15" s="89" customFormat="1">
      <c r="A38" s="151">
        <v>25</v>
      </c>
      <c r="B38" s="151" t="s">
        <v>28</v>
      </c>
      <c r="C38" s="157" t="s">
        <v>116</v>
      </c>
      <c r="D38" s="161">
        <v>41852</v>
      </c>
      <c r="E38" s="155">
        <v>1.6160000000000001</v>
      </c>
      <c r="F38" s="71" t="s">
        <v>223</v>
      </c>
      <c r="G38" s="72">
        <v>2</v>
      </c>
      <c r="H38" s="71">
        <v>0.628</v>
      </c>
      <c r="I38" s="151" t="s">
        <v>126</v>
      </c>
      <c r="J38" s="188">
        <v>1057</v>
      </c>
      <c r="K38" s="149" t="s">
        <v>256</v>
      </c>
      <c r="L38" s="151">
        <v>1.0828770000000001</v>
      </c>
      <c r="M38" s="202">
        <f>E38*25</f>
        <v>40.4</v>
      </c>
      <c r="N38" s="142"/>
      <c r="O38" s="136"/>
    </row>
    <row r="39" spans="1:15" s="89" customFormat="1">
      <c r="A39" s="152"/>
      <c r="B39" s="152"/>
      <c r="C39" s="158"/>
      <c r="D39" s="162"/>
      <c r="E39" s="156"/>
      <c r="F39" s="71" t="s">
        <v>224</v>
      </c>
      <c r="G39" s="72">
        <v>1</v>
      </c>
      <c r="H39" s="71">
        <v>0.36</v>
      </c>
      <c r="I39" s="152"/>
      <c r="J39" s="189"/>
      <c r="K39" s="150"/>
      <c r="L39" s="152"/>
      <c r="M39" s="202"/>
      <c r="N39" s="142"/>
      <c r="O39" s="136"/>
    </row>
    <row r="40" spans="1:15" s="89" customFormat="1">
      <c r="A40" s="90">
        <v>26</v>
      </c>
      <c r="B40" s="67" t="s">
        <v>29</v>
      </c>
      <c r="C40" s="91" t="s">
        <v>117</v>
      </c>
      <c r="D40" s="67">
        <v>1993</v>
      </c>
      <c r="E40" s="92">
        <v>5.16</v>
      </c>
      <c r="F40" s="71" t="s">
        <v>319</v>
      </c>
      <c r="G40" s="72">
        <v>6</v>
      </c>
      <c r="H40" s="71">
        <v>0.86</v>
      </c>
      <c r="I40" s="67" t="s">
        <v>126</v>
      </c>
      <c r="J40" s="93">
        <v>4918</v>
      </c>
      <c r="K40" s="87" t="s">
        <v>256</v>
      </c>
      <c r="L40" s="67">
        <v>2.2591380000000001</v>
      </c>
      <c r="M40" s="131">
        <f>E40*18</f>
        <v>92.88</v>
      </c>
      <c r="N40" s="141"/>
      <c r="O40" s="136"/>
    </row>
    <row r="41" spans="1:15" s="89" customFormat="1">
      <c r="A41" s="100">
        <v>27</v>
      </c>
      <c r="B41" s="67" t="s">
        <v>271</v>
      </c>
      <c r="C41" s="68" t="s">
        <v>273</v>
      </c>
      <c r="D41" s="69">
        <v>2014</v>
      </c>
      <c r="E41" s="70">
        <v>32.5</v>
      </c>
      <c r="F41" s="71" t="s">
        <v>272</v>
      </c>
      <c r="G41" s="72">
        <v>5</v>
      </c>
      <c r="H41" s="71">
        <v>6.5</v>
      </c>
      <c r="I41" s="67" t="s">
        <v>126</v>
      </c>
      <c r="J41" s="73">
        <v>2272</v>
      </c>
      <c r="K41" s="74" t="s">
        <v>256</v>
      </c>
      <c r="L41" s="67">
        <v>20.615736999999999</v>
      </c>
      <c r="M41" s="131">
        <f>E41*6</f>
        <v>195</v>
      </c>
      <c r="N41" s="141"/>
      <c r="O41" s="136"/>
    </row>
    <row r="42" spans="1:15" s="89" customFormat="1">
      <c r="A42" s="151">
        <v>28</v>
      </c>
      <c r="B42" s="151" t="s">
        <v>30</v>
      </c>
      <c r="C42" s="159" t="s">
        <v>171</v>
      </c>
      <c r="D42" s="198">
        <v>1972</v>
      </c>
      <c r="E42" s="155">
        <v>0.12</v>
      </c>
      <c r="F42" s="71" t="s">
        <v>225</v>
      </c>
      <c r="G42" s="72">
        <v>1</v>
      </c>
      <c r="H42" s="71">
        <v>7.0000000000000007E-2</v>
      </c>
      <c r="I42" s="151" t="s">
        <v>198</v>
      </c>
      <c r="J42" s="188">
        <v>27.2</v>
      </c>
      <c r="K42" s="149" t="s">
        <v>257</v>
      </c>
      <c r="L42" s="151">
        <v>6.9551000000000002E-2</v>
      </c>
      <c r="M42" s="202">
        <f>E42*25</f>
        <v>3</v>
      </c>
      <c r="N42" s="142"/>
      <c r="O42" s="136"/>
    </row>
    <row r="43" spans="1:15" s="89" customFormat="1" ht="30" customHeight="1">
      <c r="A43" s="152"/>
      <c r="B43" s="152"/>
      <c r="C43" s="160"/>
      <c r="D43" s="199"/>
      <c r="E43" s="156"/>
      <c r="F43" s="71" t="s">
        <v>226</v>
      </c>
      <c r="G43" s="72">
        <v>1</v>
      </c>
      <c r="H43" s="71">
        <v>0.05</v>
      </c>
      <c r="I43" s="152"/>
      <c r="J43" s="189"/>
      <c r="K43" s="150"/>
      <c r="L43" s="152"/>
      <c r="M43" s="202"/>
      <c r="N43" s="142"/>
      <c r="O43" s="136"/>
    </row>
    <row r="44" spans="1:15" s="89" customFormat="1">
      <c r="A44" s="151">
        <v>29</v>
      </c>
      <c r="B44" s="151" t="s">
        <v>31</v>
      </c>
      <c r="C44" s="157" t="s">
        <v>119</v>
      </c>
      <c r="D44" s="151">
        <v>1985</v>
      </c>
      <c r="E44" s="155">
        <v>6.75</v>
      </c>
      <c r="F44" s="71" t="s">
        <v>227</v>
      </c>
      <c r="G44" s="72">
        <v>2</v>
      </c>
      <c r="H44" s="71">
        <v>2.4</v>
      </c>
      <c r="I44" s="151" t="s">
        <v>126</v>
      </c>
      <c r="J44" s="188">
        <v>2939</v>
      </c>
      <c r="K44" s="149" t="s">
        <v>256</v>
      </c>
      <c r="L44" s="151">
        <v>1.6570750000000001</v>
      </c>
      <c r="M44" s="202">
        <f>E44*18</f>
        <v>121.5</v>
      </c>
      <c r="N44" s="142"/>
      <c r="O44" s="136"/>
    </row>
    <row r="45" spans="1:15" s="89" customFormat="1" ht="16.5" customHeight="1">
      <c r="A45" s="152"/>
      <c r="B45" s="152"/>
      <c r="C45" s="158"/>
      <c r="D45" s="152"/>
      <c r="E45" s="156"/>
      <c r="F45" s="71" t="s">
        <v>228</v>
      </c>
      <c r="G45" s="72">
        <v>3</v>
      </c>
      <c r="H45" s="71">
        <v>0.65</v>
      </c>
      <c r="I45" s="152"/>
      <c r="J45" s="189"/>
      <c r="K45" s="150"/>
      <c r="L45" s="152"/>
      <c r="M45" s="202"/>
      <c r="N45" s="142"/>
      <c r="O45" s="136"/>
    </row>
    <row r="46" spans="1:15" s="89" customFormat="1">
      <c r="A46" s="151">
        <v>30</v>
      </c>
      <c r="B46" s="151" t="s">
        <v>32</v>
      </c>
      <c r="C46" s="157" t="s">
        <v>118</v>
      </c>
      <c r="D46" s="161">
        <v>41270</v>
      </c>
      <c r="E46" s="155">
        <v>6.45</v>
      </c>
      <c r="F46" s="71" t="s">
        <v>229</v>
      </c>
      <c r="G46" s="72">
        <v>2</v>
      </c>
      <c r="H46" s="71">
        <v>2.6230000000000002</v>
      </c>
      <c r="I46" s="151" t="s">
        <v>126</v>
      </c>
      <c r="J46" s="188">
        <v>7705.5</v>
      </c>
      <c r="K46" s="149" t="s">
        <v>256</v>
      </c>
      <c r="L46" s="151">
        <v>3.7923460000000002</v>
      </c>
      <c r="M46" s="202">
        <f>E46*18</f>
        <v>116.1</v>
      </c>
      <c r="N46" s="142"/>
      <c r="O46" s="136"/>
    </row>
    <row r="47" spans="1:15" s="89" customFormat="1">
      <c r="A47" s="152"/>
      <c r="B47" s="152"/>
      <c r="C47" s="158"/>
      <c r="D47" s="162"/>
      <c r="E47" s="156"/>
      <c r="F47" s="71" t="s">
        <v>230</v>
      </c>
      <c r="G47" s="72">
        <v>1</v>
      </c>
      <c r="H47" s="71">
        <v>1.204</v>
      </c>
      <c r="I47" s="152"/>
      <c r="J47" s="189"/>
      <c r="K47" s="150"/>
      <c r="L47" s="152"/>
      <c r="M47" s="202"/>
      <c r="N47" s="142"/>
      <c r="O47" s="136"/>
    </row>
    <row r="48" spans="1:15" s="89" customFormat="1" ht="41.25" customHeight="1">
      <c r="A48" s="151">
        <v>31</v>
      </c>
      <c r="B48" s="151" t="s">
        <v>298</v>
      </c>
      <c r="C48" s="151" t="s">
        <v>299</v>
      </c>
      <c r="D48" s="161">
        <v>45237</v>
      </c>
      <c r="E48" s="163">
        <v>21.5</v>
      </c>
      <c r="F48" s="101" t="s">
        <v>314</v>
      </c>
      <c r="G48" s="72">
        <v>3</v>
      </c>
      <c r="H48" s="71">
        <v>5.16</v>
      </c>
      <c r="I48" s="151" t="s">
        <v>126</v>
      </c>
      <c r="J48" s="188">
        <f>1980+2711</f>
        <v>4691</v>
      </c>
      <c r="K48" s="149" t="s">
        <v>256</v>
      </c>
      <c r="L48" s="151">
        <v>13.605062</v>
      </c>
      <c r="M48" s="202">
        <f>E48*9</f>
        <v>193.5</v>
      </c>
      <c r="N48" s="142"/>
      <c r="O48" s="136"/>
    </row>
    <row r="49" spans="1:15" s="89" customFormat="1" ht="46.5" customHeight="1">
      <c r="A49" s="152"/>
      <c r="B49" s="152"/>
      <c r="C49" s="152"/>
      <c r="D49" s="162"/>
      <c r="E49" s="164"/>
      <c r="F49" s="101" t="s">
        <v>315</v>
      </c>
      <c r="G49" s="72">
        <v>2</v>
      </c>
      <c r="H49" s="71">
        <v>3.01</v>
      </c>
      <c r="I49" s="152"/>
      <c r="J49" s="189"/>
      <c r="K49" s="150"/>
      <c r="L49" s="152"/>
      <c r="M49" s="202"/>
      <c r="N49" s="142"/>
      <c r="O49" s="136"/>
    </row>
    <row r="50" spans="1:15" s="89" customFormat="1" ht="46.5" customHeight="1">
      <c r="A50" s="102">
        <v>32</v>
      </c>
      <c r="B50" s="102" t="s">
        <v>303</v>
      </c>
      <c r="C50" s="91" t="s">
        <v>305</v>
      </c>
      <c r="D50" s="67">
        <v>2005</v>
      </c>
      <c r="E50" s="103">
        <v>6.88</v>
      </c>
      <c r="F50" s="71" t="s">
        <v>306</v>
      </c>
      <c r="G50" s="72">
        <v>4</v>
      </c>
      <c r="H50" s="71">
        <v>1.72</v>
      </c>
      <c r="I50" s="102" t="s">
        <v>126</v>
      </c>
      <c r="J50" s="104">
        <v>757</v>
      </c>
      <c r="K50" s="87" t="s">
        <v>256</v>
      </c>
      <c r="L50" s="138">
        <v>2.922663</v>
      </c>
      <c r="M50" s="131">
        <f>E50*18</f>
        <v>123.84</v>
      </c>
      <c r="N50" s="141"/>
      <c r="O50" s="136"/>
    </row>
    <row r="51" spans="1:15" s="89" customFormat="1" ht="46.5" customHeight="1">
      <c r="A51" s="102">
        <v>33</v>
      </c>
      <c r="B51" s="102" t="s">
        <v>312</v>
      </c>
      <c r="C51" s="91" t="s">
        <v>323</v>
      </c>
      <c r="D51" s="67">
        <v>2024</v>
      </c>
      <c r="E51" s="103">
        <v>6.45</v>
      </c>
      <c r="F51" s="71" t="s">
        <v>316</v>
      </c>
      <c r="G51" s="72">
        <v>3</v>
      </c>
      <c r="H51" s="71">
        <v>2.15</v>
      </c>
      <c r="I51" s="102" t="s">
        <v>126</v>
      </c>
      <c r="J51" s="104"/>
      <c r="K51" s="87" t="s">
        <v>256</v>
      </c>
      <c r="L51" s="138">
        <v>0.51681999999999995</v>
      </c>
      <c r="M51" s="131">
        <f>E51*18</f>
        <v>116.1</v>
      </c>
      <c r="N51" s="141"/>
      <c r="O51" s="136"/>
    </row>
    <row r="52" spans="1:15" s="89" customFormat="1" ht="46.5" customHeight="1">
      <c r="A52" s="134">
        <v>34</v>
      </c>
      <c r="B52" s="134" t="s">
        <v>326</v>
      </c>
      <c r="C52" s="91" t="s">
        <v>329</v>
      </c>
      <c r="D52" s="67">
        <v>2025</v>
      </c>
      <c r="E52" s="135">
        <v>0.90300000000000002</v>
      </c>
      <c r="F52" s="71" t="s">
        <v>330</v>
      </c>
      <c r="G52" s="72">
        <v>3</v>
      </c>
      <c r="H52" s="71">
        <v>0.30099999999999999</v>
      </c>
      <c r="I52" s="134" t="s">
        <v>126</v>
      </c>
      <c r="J52" s="133">
        <v>716</v>
      </c>
      <c r="K52" s="87" t="s">
        <v>256</v>
      </c>
      <c r="L52" s="138">
        <v>0.58970299999999998</v>
      </c>
      <c r="M52" s="131"/>
      <c r="N52" s="141"/>
      <c r="O52" s="136"/>
    </row>
    <row r="53" spans="1:15" s="89" customFormat="1">
      <c r="A53" s="90">
        <v>35</v>
      </c>
      <c r="B53" s="67" t="s">
        <v>33</v>
      </c>
      <c r="C53" s="91" t="s">
        <v>79</v>
      </c>
      <c r="D53" s="94">
        <v>43486</v>
      </c>
      <c r="E53" s="92">
        <v>1.032</v>
      </c>
      <c r="F53" s="71" t="s">
        <v>309</v>
      </c>
      <c r="G53" s="72">
        <v>2</v>
      </c>
      <c r="H53" s="71">
        <f>E53/2</f>
        <v>0.51600000000000001</v>
      </c>
      <c r="I53" s="67" t="s">
        <v>126</v>
      </c>
      <c r="J53" s="93">
        <v>846.62</v>
      </c>
      <c r="K53" s="87" t="s">
        <v>256</v>
      </c>
      <c r="L53" s="67">
        <v>0.56501299999999999</v>
      </c>
      <c r="M53" s="131">
        <f>E53*25</f>
        <v>25.8</v>
      </c>
      <c r="N53" s="141"/>
      <c r="O53" s="136"/>
    </row>
    <row r="54" spans="1:15" s="89" customFormat="1">
      <c r="A54" s="90">
        <v>36</v>
      </c>
      <c r="B54" s="67" t="s">
        <v>325</v>
      </c>
      <c r="C54" s="91" t="s">
        <v>331</v>
      </c>
      <c r="D54" s="94"/>
      <c r="E54" s="92">
        <v>4.5149999999999997</v>
      </c>
      <c r="F54" s="71" t="s">
        <v>204</v>
      </c>
      <c r="G54" s="72">
        <v>5</v>
      </c>
      <c r="H54" s="71">
        <v>0.90300000000000002</v>
      </c>
      <c r="I54" s="67" t="s">
        <v>126</v>
      </c>
      <c r="J54" s="93"/>
      <c r="K54" s="87" t="s">
        <v>256</v>
      </c>
      <c r="L54" s="67">
        <v>3.258006</v>
      </c>
      <c r="M54" s="131"/>
      <c r="N54" s="141"/>
      <c r="O54" s="136"/>
    </row>
    <row r="55" spans="1:15" s="89" customFormat="1">
      <c r="A55" s="90">
        <v>37</v>
      </c>
      <c r="B55" s="67" t="s">
        <v>34</v>
      </c>
      <c r="C55" s="91" t="s">
        <v>90</v>
      </c>
      <c r="D55" s="67">
        <v>1983</v>
      </c>
      <c r="E55" s="92">
        <v>8.4499999999999993</v>
      </c>
      <c r="F55" s="71" t="s">
        <v>216</v>
      </c>
      <c r="G55" s="72">
        <v>2</v>
      </c>
      <c r="H55" s="71">
        <v>4.2249999999999996</v>
      </c>
      <c r="I55" s="67" t="s">
        <v>126</v>
      </c>
      <c r="J55" s="93">
        <v>2580.85</v>
      </c>
      <c r="K55" s="87" t="s">
        <v>256</v>
      </c>
      <c r="L55" s="67">
        <v>2.311483</v>
      </c>
      <c r="M55" s="131">
        <f>E55*18</f>
        <v>152.1</v>
      </c>
      <c r="N55" s="141"/>
      <c r="O55" s="136"/>
    </row>
    <row r="56" spans="1:15" s="89" customFormat="1" ht="15" customHeight="1">
      <c r="A56" s="151">
        <v>38</v>
      </c>
      <c r="B56" s="151" t="s">
        <v>284</v>
      </c>
      <c r="C56" s="191" t="s">
        <v>288</v>
      </c>
      <c r="D56" s="151">
        <v>2009</v>
      </c>
      <c r="E56" s="155">
        <v>22.3</v>
      </c>
      <c r="F56" s="71" t="s">
        <v>290</v>
      </c>
      <c r="G56" s="72">
        <v>2</v>
      </c>
      <c r="H56" s="71">
        <v>4</v>
      </c>
      <c r="I56" s="151" t="s">
        <v>126</v>
      </c>
      <c r="J56" s="188">
        <v>7287</v>
      </c>
      <c r="K56" s="149" t="s">
        <v>256</v>
      </c>
      <c r="L56" s="151">
        <v>9.1219380000000001</v>
      </c>
      <c r="M56" s="202">
        <f>E56*9</f>
        <v>200.7</v>
      </c>
      <c r="N56" s="142"/>
      <c r="O56" s="136"/>
    </row>
    <row r="57" spans="1:15" s="89" customFormat="1">
      <c r="A57" s="177"/>
      <c r="B57" s="177"/>
      <c r="C57" s="192"/>
      <c r="D57" s="177"/>
      <c r="E57" s="167"/>
      <c r="F57" s="71" t="s">
        <v>291</v>
      </c>
      <c r="G57" s="72">
        <v>2</v>
      </c>
      <c r="H57" s="71">
        <v>6.5</v>
      </c>
      <c r="I57" s="177"/>
      <c r="J57" s="190"/>
      <c r="K57" s="187"/>
      <c r="L57" s="177"/>
      <c r="M57" s="202"/>
      <c r="N57" s="142"/>
      <c r="O57" s="136"/>
    </row>
    <row r="58" spans="1:15" s="89" customFormat="1">
      <c r="A58" s="152"/>
      <c r="B58" s="152"/>
      <c r="C58" s="193"/>
      <c r="D58" s="152"/>
      <c r="E58" s="156"/>
      <c r="F58" s="71" t="s">
        <v>287</v>
      </c>
      <c r="G58" s="72">
        <v>2</v>
      </c>
      <c r="H58" s="71">
        <v>0.65</v>
      </c>
      <c r="I58" s="152"/>
      <c r="J58" s="189"/>
      <c r="K58" s="150"/>
      <c r="L58" s="152"/>
      <c r="M58" s="202"/>
      <c r="N58" s="142"/>
      <c r="O58" s="136"/>
    </row>
    <row r="59" spans="1:15" s="89" customFormat="1">
      <c r="A59" s="69">
        <v>39</v>
      </c>
      <c r="B59" s="69" t="s">
        <v>35</v>
      </c>
      <c r="C59" s="68" t="s">
        <v>120</v>
      </c>
      <c r="D59" s="69">
        <v>1963</v>
      </c>
      <c r="E59" s="70">
        <v>2.4</v>
      </c>
      <c r="F59" s="105" t="s">
        <v>231</v>
      </c>
      <c r="G59" s="106">
        <v>3</v>
      </c>
      <c r="H59" s="105">
        <v>0.8</v>
      </c>
      <c r="I59" s="69" t="s">
        <v>198</v>
      </c>
      <c r="J59" s="73">
        <v>258.7</v>
      </c>
      <c r="K59" s="74" t="s">
        <v>257</v>
      </c>
      <c r="L59" s="137">
        <v>0.20514499999999999</v>
      </c>
      <c r="M59" s="131">
        <f>E59*25</f>
        <v>60</v>
      </c>
      <c r="N59" s="141"/>
      <c r="O59" s="136"/>
    </row>
    <row r="60" spans="1:15" s="89" customFormat="1">
      <c r="A60" s="90">
        <v>40</v>
      </c>
      <c r="B60" s="67" t="s">
        <v>36</v>
      </c>
      <c r="C60" s="91" t="s">
        <v>121</v>
      </c>
      <c r="D60" s="67">
        <v>1968</v>
      </c>
      <c r="E60" s="92">
        <v>0.25800000000000001</v>
      </c>
      <c r="F60" s="71" t="s">
        <v>232</v>
      </c>
      <c r="G60" s="72">
        <v>3</v>
      </c>
      <c r="H60" s="71">
        <v>8.5999999999999993E-2</v>
      </c>
      <c r="I60" s="67" t="s">
        <v>263</v>
      </c>
      <c r="J60" s="93">
        <v>0</v>
      </c>
      <c r="K60" s="87" t="s">
        <v>257</v>
      </c>
      <c r="L60" s="67">
        <v>8.3547999999999997E-2</v>
      </c>
      <c r="M60" s="131">
        <f>E60*25</f>
        <v>6.45</v>
      </c>
      <c r="N60" s="141"/>
      <c r="O60" s="136"/>
    </row>
    <row r="61" spans="1:15" s="89" customFormat="1">
      <c r="A61" s="179">
        <v>41</v>
      </c>
      <c r="B61" s="151" t="s">
        <v>37</v>
      </c>
      <c r="C61" s="157" t="s">
        <v>91</v>
      </c>
      <c r="D61" s="67">
        <v>1974</v>
      </c>
      <c r="E61" s="155">
        <v>38.700000000000003</v>
      </c>
      <c r="F61" s="165" t="s">
        <v>267</v>
      </c>
      <c r="G61" s="183">
        <v>3</v>
      </c>
      <c r="H61" s="165">
        <v>12.9</v>
      </c>
      <c r="I61" s="151" t="s">
        <v>126</v>
      </c>
      <c r="J61" s="188">
        <v>14203.9</v>
      </c>
      <c r="K61" s="149" t="s">
        <v>256</v>
      </c>
      <c r="L61" s="151">
        <v>25.067418</v>
      </c>
      <c r="M61" s="202">
        <f>E61*6</f>
        <v>232.2</v>
      </c>
      <c r="N61" s="142"/>
      <c r="O61" s="136"/>
    </row>
    <row r="62" spans="1:15" s="89" customFormat="1">
      <c r="A62" s="197"/>
      <c r="B62" s="181"/>
      <c r="C62" s="182"/>
      <c r="D62" s="94">
        <v>43070</v>
      </c>
      <c r="E62" s="181"/>
      <c r="F62" s="166"/>
      <c r="G62" s="184"/>
      <c r="H62" s="166"/>
      <c r="I62" s="152"/>
      <c r="J62" s="189"/>
      <c r="K62" s="150"/>
      <c r="L62" s="181"/>
      <c r="M62" s="202"/>
      <c r="N62" s="142"/>
      <c r="O62" s="136"/>
    </row>
    <row r="63" spans="1:15" s="89" customFormat="1">
      <c r="A63" s="151">
        <v>42</v>
      </c>
      <c r="B63" s="151" t="s">
        <v>38</v>
      </c>
      <c r="C63" s="159" t="s">
        <v>77</v>
      </c>
      <c r="D63" s="198">
        <v>2003</v>
      </c>
      <c r="E63" s="155">
        <v>0.18</v>
      </c>
      <c r="F63" s="71" t="s">
        <v>233</v>
      </c>
      <c r="G63" s="72">
        <v>1</v>
      </c>
      <c r="H63" s="71">
        <v>0.157</v>
      </c>
      <c r="I63" s="151" t="s">
        <v>126</v>
      </c>
      <c r="J63" s="188">
        <v>33.4</v>
      </c>
      <c r="K63" s="149" t="s">
        <v>257</v>
      </c>
      <c r="L63" s="151">
        <v>0.13364300000000001</v>
      </c>
      <c r="M63" s="202">
        <f>E63*25</f>
        <v>4.5</v>
      </c>
      <c r="N63" s="142"/>
      <c r="O63" s="136"/>
    </row>
    <row r="64" spans="1:15" s="89" customFormat="1">
      <c r="A64" s="152"/>
      <c r="B64" s="152"/>
      <c r="C64" s="160"/>
      <c r="D64" s="199"/>
      <c r="E64" s="156"/>
      <c r="F64" s="71" t="s">
        <v>234</v>
      </c>
      <c r="G64" s="72">
        <v>1</v>
      </c>
      <c r="H64" s="71">
        <v>2.3E-2</v>
      </c>
      <c r="I64" s="152"/>
      <c r="J64" s="189"/>
      <c r="K64" s="150"/>
      <c r="L64" s="152"/>
      <c r="M64" s="202"/>
      <c r="N64" s="142"/>
      <c r="O64" s="136"/>
    </row>
    <row r="65" spans="1:15" s="89" customFormat="1">
      <c r="A65" s="90">
        <v>43</v>
      </c>
      <c r="B65" s="67" t="s">
        <v>39</v>
      </c>
      <c r="C65" s="91" t="s">
        <v>122</v>
      </c>
      <c r="D65" s="95">
        <v>2005</v>
      </c>
      <c r="E65" s="92">
        <v>6.02</v>
      </c>
      <c r="F65" s="71" t="s">
        <v>292</v>
      </c>
      <c r="G65" s="72">
        <v>2</v>
      </c>
      <c r="H65" s="71">
        <v>3.01</v>
      </c>
      <c r="I65" s="67" t="s">
        <v>126</v>
      </c>
      <c r="J65" s="93">
        <v>11052.4</v>
      </c>
      <c r="K65" s="87" t="s">
        <v>256</v>
      </c>
      <c r="L65" s="67">
        <v>4.0089579999999998</v>
      </c>
      <c r="M65" s="131">
        <f>E65*18</f>
        <v>108.36</v>
      </c>
      <c r="N65" s="141"/>
      <c r="O65" s="136"/>
    </row>
    <row r="66" spans="1:15" s="89" customFormat="1">
      <c r="A66" s="90">
        <v>44</v>
      </c>
      <c r="B66" s="67" t="s">
        <v>40</v>
      </c>
      <c r="C66" s="91" t="s">
        <v>92</v>
      </c>
      <c r="D66" s="67">
        <v>2006</v>
      </c>
      <c r="E66" s="92">
        <v>3.1709999999999998</v>
      </c>
      <c r="F66" s="71" t="s">
        <v>235</v>
      </c>
      <c r="G66" s="72">
        <v>3</v>
      </c>
      <c r="H66" s="71">
        <v>1.0569999999999999</v>
      </c>
      <c r="I66" s="67" t="s">
        <v>126</v>
      </c>
      <c r="J66" s="93">
        <v>1535.96</v>
      </c>
      <c r="K66" s="87" t="s">
        <v>256</v>
      </c>
      <c r="L66" s="67">
        <v>2.2221950000000001</v>
      </c>
      <c r="M66" s="131">
        <f>E66*18</f>
        <v>57.078000000000003</v>
      </c>
      <c r="N66" s="141"/>
      <c r="O66" s="136"/>
    </row>
    <row r="67" spans="1:15" s="89" customFormat="1">
      <c r="A67" s="90">
        <v>45</v>
      </c>
      <c r="B67" s="67" t="s">
        <v>41</v>
      </c>
      <c r="C67" s="91" t="s">
        <v>93</v>
      </c>
      <c r="D67" s="67">
        <v>2008</v>
      </c>
      <c r="E67" s="92">
        <v>0.86</v>
      </c>
      <c r="F67" s="71" t="s">
        <v>222</v>
      </c>
      <c r="G67" s="72">
        <v>2</v>
      </c>
      <c r="H67" s="71">
        <v>0.43</v>
      </c>
      <c r="I67" s="67" t="s">
        <v>126</v>
      </c>
      <c r="J67" s="93">
        <v>352</v>
      </c>
      <c r="K67" s="87" t="s">
        <v>256</v>
      </c>
      <c r="L67" s="67">
        <v>0.50559399999999999</v>
      </c>
      <c r="M67" s="131">
        <f>E67*25</f>
        <v>21.5</v>
      </c>
      <c r="N67" s="141"/>
      <c r="O67" s="136"/>
    </row>
    <row r="68" spans="1:15" s="89" customFormat="1">
      <c r="A68" s="90">
        <v>46</v>
      </c>
      <c r="B68" s="67" t="s">
        <v>42</v>
      </c>
      <c r="C68" s="91" t="s">
        <v>123</v>
      </c>
      <c r="D68" s="67">
        <v>2009</v>
      </c>
      <c r="E68" s="92">
        <v>3.44</v>
      </c>
      <c r="F68" s="71" t="s">
        <v>236</v>
      </c>
      <c r="G68" s="72">
        <v>2</v>
      </c>
      <c r="H68" s="71">
        <v>1.72</v>
      </c>
      <c r="I68" s="67" t="s">
        <v>126</v>
      </c>
      <c r="J68" s="93">
        <v>391.2</v>
      </c>
      <c r="K68" s="87" t="s">
        <v>256</v>
      </c>
      <c r="L68" s="67">
        <v>2.1898119999999999</v>
      </c>
      <c r="M68" s="131">
        <f>E68*18</f>
        <v>61.92</v>
      </c>
      <c r="N68" s="141"/>
      <c r="O68" s="136"/>
    </row>
    <row r="69" spans="1:15" s="89" customFormat="1" ht="41.25" customHeight="1">
      <c r="A69" s="151">
        <v>47</v>
      </c>
      <c r="B69" s="151" t="s">
        <v>43</v>
      </c>
      <c r="C69" s="157" t="s">
        <v>95</v>
      </c>
      <c r="D69" s="149" t="s">
        <v>255</v>
      </c>
      <c r="E69" s="155">
        <v>92.5</v>
      </c>
      <c r="F69" s="71" t="s">
        <v>205</v>
      </c>
      <c r="G69" s="72">
        <v>4</v>
      </c>
      <c r="H69" s="71">
        <v>6.5</v>
      </c>
      <c r="I69" s="151" t="s">
        <v>126</v>
      </c>
      <c r="J69" s="188">
        <v>27700.65</v>
      </c>
      <c r="K69" s="149" t="s">
        <v>256</v>
      </c>
      <c r="L69" s="151"/>
      <c r="M69" s="202">
        <f>E69*6</f>
        <v>555</v>
      </c>
      <c r="N69" s="142"/>
      <c r="O69" s="136"/>
    </row>
    <row r="70" spans="1:15" s="89" customFormat="1">
      <c r="A70" s="177"/>
      <c r="B70" s="177"/>
      <c r="C70" s="178"/>
      <c r="D70" s="187"/>
      <c r="E70" s="167"/>
      <c r="F70" s="71" t="s">
        <v>237</v>
      </c>
      <c r="G70" s="72">
        <v>1</v>
      </c>
      <c r="H70" s="71">
        <v>6.5</v>
      </c>
      <c r="I70" s="177"/>
      <c r="J70" s="190"/>
      <c r="K70" s="187"/>
      <c r="L70" s="177">
        <v>67.577789999999993</v>
      </c>
      <c r="M70" s="202"/>
      <c r="N70" s="142"/>
      <c r="O70" s="136"/>
    </row>
    <row r="71" spans="1:15" s="89" customFormat="1">
      <c r="A71" s="152"/>
      <c r="B71" s="152"/>
      <c r="C71" s="158"/>
      <c r="D71" s="150"/>
      <c r="E71" s="156"/>
      <c r="F71" s="71" t="s">
        <v>238</v>
      </c>
      <c r="G71" s="72">
        <v>2</v>
      </c>
      <c r="H71" s="71">
        <v>30</v>
      </c>
      <c r="I71" s="152"/>
      <c r="J71" s="189"/>
      <c r="K71" s="150"/>
      <c r="L71" s="152"/>
      <c r="M71" s="202"/>
      <c r="N71" s="142"/>
      <c r="O71" s="136"/>
    </row>
    <row r="72" spans="1:15" s="89" customFormat="1">
      <c r="A72" s="90">
        <v>48</v>
      </c>
      <c r="B72" s="67" t="s">
        <v>44</v>
      </c>
      <c r="C72" s="91" t="s">
        <v>124</v>
      </c>
      <c r="D72" s="67">
        <v>1981</v>
      </c>
      <c r="E72" s="92">
        <v>12.675000000000001</v>
      </c>
      <c r="F72" s="71" t="s">
        <v>216</v>
      </c>
      <c r="G72" s="72">
        <v>3</v>
      </c>
      <c r="H72" s="71">
        <v>4.2249999999999996</v>
      </c>
      <c r="I72" s="67" t="s">
        <v>126</v>
      </c>
      <c r="J72" s="93">
        <v>4936</v>
      </c>
      <c r="K72" s="87" t="s">
        <v>256</v>
      </c>
      <c r="L72" s="67">
        <v>5.6249750000000001</v>
      </c>
      <c r="M72" s="131">
        <f>E72*13</f>
        <v>164.77500000000001</v>
      </c>
      <c r="N72" s="141"/>
      <c r="O72" s="136"/>
    </row>
    <row r="73" spans="1:15" s="89" customFormat="1" ht="18" customHeight="1">
      <c r="A73" s="151">
        <v>49</v>
      </c>
      <c r="B73" s="151" t="s">
        <v>45</v>
      </c>
      <c r="C73" s="157" t="s">
        <v>80</v>
      </c>
      <c r="D73" s="151">
        <v>1956</v>
      </c>
      <c r="E73" s="155">
        <v>10</v>
      </c>
      <c r="F73" s="71" t="s">
        <v>239</v>
      </c>
      <c r="G73" s="72">
        <v>10</v>
      </c>
      <c r="H73" s="71">
        <v>0.7</v>
      </c>
      <c r="I73" s="151" t="s">
        <v>126</v>
      </c>
      <c r="J73" s="188">
        <v>4943</v>
      </c>
      <c r="K73" s="149" t="s">
        <v>257</v>
      </c>
      <c r="L73" s="151">
        <v>8.4584499999999991</v>
      </c>
      <c r="M73" s="202">
        <f>E73*13</f>
        <v>130</v>
      </c>
      <c r="N73" s="142"/>
      <c r="O73" s="136"/>
    </row>
    <row r="74" spans="1:15" s="89" customFormat="1">
      <c r="A74" s="152"/>
      <c r="B74" s="152"/>
      <c r="C74" s="158"/>
      <c r="D74" s="152"/>
      <c r="E74" s="156"/>
      <c r="F74" s="101" t="s">
        <v>240</v>
      </c>
      <c r="G74" s="72">
        <v>3</v>
      </c>
      <c r="H74" s="71">
        <v>1</v>
      </c>
      <c r="I74" s="152"/>
      <c r="J74" s="189"/>
      <c r="K74" s="150"/>
      <c r="L74" s="152"/>
      <c r="M74" s="202"/>
      <c r="N74" s="142"/>
      <c r="O74" s="136"/>
    </row>
    <row r="75" spans="1:15" s="89" customFormat="1" ht="17.25" customHeight="1">
      <c r="A75" s="151">
        <v>50</v>
      </c>
      <c r="B75" s="151" t="s">
        <v>46</v>
      </c>
      <c r="C75" s="157" t="s">
        <v>80</v>
      </c>
      <c r="D75" s="69">
        <v>1964</v>
      </c>
      <c r="E75" s="155">
        <v>7.7</v>
      </c>
      <c r="F75" s="71" t="s">
        <v>241</v>
      </c>
      <c r="G75" s="72">
        <v>3</v>
      </c>
      <c r="H75" s="165">
        <v>0.7</v>
      </c>
      <c r="I75" s="151" t="s">
        <v>126</v>
      </c>
      <c r="J75" s="188">
        <v>4016</v>
      </c>
      <c r="K75" s="149" t="s">
        <v>256</v>
      </c>
      <c r="L75" s="151">
        <v>4.2869099999999998</v>
      </c>
      <c r="M75" s="202">
        <f>E75*18</f>
        <v>138.6</v>
      </c>
      <c r="N75" s="142"/>
      <c r="O75" s="136"/>
    </row>
    <row r="76" spans="1:15" s="89" customFormat="1">
      <c r="A76" s="177"/>
      <c r="B76" s="177"/>
      <c r="C76" s="178"/>
      <c r="D76" s="102">
        <v>1970</v>
      </c>
      <c r="E76" s="167"/>
      <c r="F76" s="71" t="s">
        <v>239</v>
      </c>
      <c r="G76" s="183">
        <v>8</v>
      </c>
      <c r="H76" s="200"/>
      <c r="I76" s="177"/>
      <c r="J76" s="190"/>
      <c r="K76" s="187"/>
      <c r="L76" s="177"/>
      <c r="M76" s="202"/>
      <c r="N76" s="142"/>
      <c r="O76" s="136"/>
    </row>
    <row r="77" spans="1:15" s="89" customFormat="1">
      <c r="A77" s="176"/>
      <c r="B77" s="176"/>
      <c r="C77" s="185"/>
      <c r="D77" s="102">
        <v>1978</v>
      </c>
      <c r="E77" s="176"/>
      <c r="F77" s="71" t="s">
        <v>239</v>
      </c>
      <c r="G77" s="184"/>
      <c r="H77" s="166"/>
      <c r="I77" s="152"/>
      <c r="J77" s="189"/>
      <c r="K77" s="150"/>
      <c r="L77" s="176"/>
      <c r="M77" s="202"/>
      <c r="N77" s="142"/>
      <c r="O77" s="136"/>
    </row>
    <row r="78" spans="1:15" s="89" customFormat="1" ht="15" customHeight="1">
      <c r="A78" s="90">
        <v>51</v>
      </c>
      <c r="B78" s="67" t="s">
        <v>47</v>
      </c>
      <c r="C78" s="91" t="s">
        <v>80</v>
      </c>
      <c r="D78" s="67">
        <v>1976</v>
      </c>
      <c r="E78" s="92">
        <v>12.6</v>
      </c>
      <c r="F78" s="71" t="s">
        <v>242</v>
      </c>
      <c r="G78" s="72">
        <v>6</v>
      </c>
      <c r="H78" s="71">
        <v>2.1</v>
      </c>
      <c r="I78" s="67" t="s">
        <v>126</v>
      </c>
      <c r="J78" s="93">
        <v>4985</v>
      </c>
      <c r="K78" s="87" t="s">
        <v>256</v>
      </c>
      <c r="L78" s="67">
        <v>6.9263079999999997</v>
      </c>
      <c r="M78" s="131">
        <f>E78*13</f>
        <v>163.80000000000001</v>
      </c>
      <c r="N78" s="141"/>
      <c r="O78" s="136"/>
    </row>
    <row r="79" spans="1:15" s="89" customFormat="1" ht="19.5" customHeight="1">
      <c r="A79" s="151">
        <v>52</v>
      </c>
      <c r="B79" s="151" t="s">
        <v>48</v>
      </c>
      <c r="C79" s="157" t="s">
        <v>80</v>
      </c>
      <c r="D79" s="151">
        <v>1973</v>
      </c>
      <c r="E79" s="155">
        <v>4.2</v>
      </c>
      <c r="F79" s="71" t="s">
        <v>241</v>
      </c>
      <c r="G79" s="72">
        <v>2</v>
      </c>
      <c r="H79" s="71">
        <v>0.7</v>
      </c>
      <c r="I79" s="151" t="s">
        <v>126</v>
      </c>
      <c r="J79" s="188">
        <v>1175</v>
      </c>
      <c r="K79" s="149" t="s">
        <v>256</v>
      </c>
      <c r="L79" s="151">
        <v>1.8438060000000001</v>
      </c>
      <c r="M79" s="202">
        <f>E79*18</f>
        <v>75.599999999999994</v>
      </c>
      <c r="N79" s="142"/>
      <c r="O79" s="136"/>
    </row>
    <row r="80" spans="1:15" s="89" customFormat="1">
      <c r="A80" s="152"/>
      <c r="B80" s="152"/>
      <c r="C80" s="158"/>
      <c r="D80" s="152"/>
      <c r="E80" s="156"/>
      <c r="F80" s="71" t="s">
        <v>239</v>
      </c>
      <c r="G80" s="72">
        <v>4</v>
      </c>
      <c r="H80" s="71">
        <v>0.7</v>
      </c>
      <c r="I80" s="152"/>
      <c r="J80" s="189"/>
      <c r="K80" s="150"/>
      <c r="L80" s="152"/>
      <c r="M80" s="202"/>
      <c r="N80" s="142"/>
      <c r="O80" s="136"/>
    </row>
    <row r="81" spans="1:15" s="89" customFormat="1">
      <c r="A81" s="90">
        <v>53</v>
      </c>
      <c r="B81" s="67" t="s">
        <v>49</v>
      </c>
      <c r="C81" s="91" t="s">
        <v>78</v>
      </c>
      <c r="D81" s="67">
        <v>2009</v>
      </c>
      <c r="E81" s="92">
        <v>0.12</v>
      </c>
      <c r="F81" s="71" t="s">
        <v>243</v>
      </c>
      <c r="G81" s="72">
        <v>2</v>
      </c>
      <c r="H81" s="71">
        <v>0.06</v>
      </c>
      <c r="I81" s="67" t="s">
        <v>263</v>
      </c>
      <c r="J81" s="93">
        <v>60</v>
      </c>
      <c r="K81" s="87" t="s">
        <v>257</v>
      </c>
      <c r="L81" s="67">
        <v>4.9145000000000001E-2</v>
      </c>
      <c r="M81" s="131">
        <f>E81*25</f>
        <v>3</v>
      </c>
      <c r="N81" s="141"/>
      <c r="O81" s="136"/>
    </row>
    <row r="82" spans="1:15" s="89" customFormat="1">
      <c r="A82" s="90">
        <v>54</v>
      </c>
      <c r="B82" s="67" t="s">
        <v>50</v>
      </c>
      <c r="C82" s="91" t="s">
        <v>125</v>
      </c>
      <c r="D82" s="67">
        <v>2009</v>
      </c>
      <c r="E82" s="92">
        <v>18.059999999999999</v>
      </c>
      <c r="F82" s="71" t="s">
        <v>244</v>
      </c>
      <c r="G82" s="72">
        <v>3</v>
      </c>
      <c r="H82" s="71">
        <v>6.02</v>
      </c>
      <c r="I82" s="67" t="s">
        <v>126</v>
      </c>
      <c r="J82" s="93">
        <v>3977.86</v>
      </c>
      <c r="K82" s="87" t="s">
        <v>256</v>
      </c>
      <c r="L82" s="67">
        <v>18.462368000000001</v>
      </c>
      <c r="M82" s="131">
        <f>E82*13</f>
        <v>234.78</v>
      </c>
      <c r="N82" s="141"/>
      <c r="O82" s="136"/>
    </row>
    <row r="83" spans="1:15" s="89" customFormat="1" ht="16.5" customHeight="1">
      <c r="A83" s="90">
        <v>55</v>
      </c>
      <c r="B83" s="67" t="s">
        <v>51</v>
      </c>
      <c r="C83" s="91" t="s">
        <v>97</v>
      </c>
      <c r="D83" s="67">
        <v>1988</v>
      </c>
      <c r="E83" s="92">
        <v>4</v>
      </c>
      <c r="F83" s="71" t="s">
        <v>217</v>
      </c>
      <c r="G83" s="72">
        <v>5</v>
      </c>
      <c r="H83" s="71">
        <v>0.8</v>
      </c>
      <c r="I83" s="67" t="s">
        <v>126</v>
      </c>
      <c r="J83" s="93">
        <v>2140</v>
      </c>
      <c r="K83" s="87" t="s">
        <v>256</v>
      </c>
      <c r="L83" s="67">
        <v>1.3678539999999999</v>
      </c>
      <c r="M83" s="131">
        <f>E83*18</f>
        <v>72</v>
      </c>
      <c r="N83" s="141"/>
      <c r="O83" s="136"/>
    </row>
    <row r="84" spans="1:15" s="89" customFormat="1" ht="17.25" customHeight="1">
      <c r="A84" s="151">
        <v>56</v>
      </c>
      <c r="B84" s="151" t="s">
        <v>52</v>
      </c>
      <c r="C84" s="157" t="s">
        <v>264</v>
      </c>
      <c r="D84" s="151">
        <v>1975</v>
      </c>
      <c r="E84" s="155">
        <v>4.5519999999999996</v>
      </c>
      <c r="F84" s="71" t="s">
        <v>245</v>
      </c>
      <c r="G84" s="72">
        <v>1</v>
      </c>
      <c r="H84" s="71">
        <v>1.72</v>
      </c>
      <c r="I84" s="151" t="s">
        <v>126</v>
      </c>
      <c r="J84" s="188">
        <v>2746</v>
      </c>
      <c r="K84" s="149" t="s">
        <v>256</v>
      </c>
      <c r="L84" s="151">
        <v>2.3286150000000001</v>
      </c>
      <c r="M84" s="202">
        <f>E84*18</f>
        <v>81.936000000000007</v>
      </c>
      <c r="N84" s="142"/>
      <c r="O84" s="136"/>
    </row>
    <row r="85" spans="1:15" s="89" customFormat="1" ht="17.25" customHeight="1">
      <c r="A85" s="177"/>
      <c r="B85" s="177"/>
      <c r="C85" s="178"/>
      <c r="D85" s="177"/>
      <c r="E85" s="167"/>
      <c r="F85" s="71" t="s">
        <v>246</v>
      </c>
      <c r="G85" s="72">
        <v>2</v>
      </c>
      <c r="H85" s="71">
        <v>0.51600000000000001</v>
      </c>
      <c r="I85" s="177"/>
      <c r="J85" s="190"/>
      <c r="K85" s="187"/>
      <c r="L85" s="177"/>
      <c r="M85" s="202"/>
      <c r="N85" s="142"/>
      <c r="O85" s="136"/>
    </row>
    <row r="86" spans="1:15" s="89" customFormat="1" ht="14.25" customHeight="1">
      <c r="A86" s="152"/>
      <c r="B86" s="152"/>
      <c r="C86" s="158"/>
      <c r="D86" s="152"/>
      <c r="E86" s="156"/>
      <c r="F86" s="71" t="s">
        <v>214</v>
      </c>
      <c r="G86" s="72">
        <v>2</v>
      </c>
      <c r="H86" s="71">
        <v>0.9</v>
      </c>
      <c r="I86" s="152"/>
      <c r="J86" s="189"/>
      <c r="K86" s="150"/>
      <c r="L86" s="152"/>
      <c r="M86" s="202"/>
      <c r="N86" s="142"/>
      <c r="O86" s="136"/>
    </row>
    <row r="87" spans="1:15" s="89" customFormat="1" ht="17.25" customHeight="1">
      <c r="A87" s="90">
        <v>57</v>
      </c>
      <c r="B87" s="67" t="s">
        <v>53</v>
      </c>
      <c r="C87" s="91" t="s">
        <v>275</v>
      </c>
      <c r="D87" s="67">
        <v>1974</v>
      </c>
      <c r="E87" s="92">
        <v>3.6</v>
      </c>
      <c r="F87" s="71" t="s">
        <v>214</v>
      </c>
      <c r="G87" s="72">
        <v>4</v>
      </c>
      <c r="H87" s="71">
        <v>0.9</v>
      </c>
      <c r="I87" s="67" t="s">
        <v>126</v>
      </c>
      <c r="J87" s="93">
        <v>1400</v>
      </c>
      <c r="K87" s="87" t="s">
        <v>256</v>
      </c>
      <c r="L87" s="67">
        <v>0.55646600000000002</v>
      </c>
      <c r="M87" s="131">
        <f>E87*18</f>
        <v>64.8</v>
      </c>
      <c r="N87" s="141"/>
      <c r="O87" s="136"/>
    </row>
    <row r="88" spans="1:15" s="89" customFormat="1" ht="19.5" customHeight="1">
      <c r="A88" s="151">
        <v>58</v>
      </c>
      <c r="B88" s="151" t="s">
        <v>54</v>
      </c>
      <c r="C88" s="157" t="s">
        <v>276</v>
      </c>
      <c r="D88" s="151">
        <v>1964</v>
      </c>
      <c r="E88" s="155">
        <v>0.45700000000000002</v>
      </c>
      <c r="F88" s="71" t="s">
        <v>247</v>
      </c>
      <c r="G88" s="72">
        <v>1</v>
      </c>
      <c r="H88" s="71">
        <v>0.255</v>
      </c>
      <c r="I88" s="151" t="s">
        <v>126</v>
      </c>
      <c r="J88" s="188">
        <v>298</v>
      </c>
      <c r="K88" s="149" t="s">
        <v>256</v>
      </c>
      <c r="L88" s="151">
        <v>0.351883</v>
      </c>
      <c r="M88" s="202">
        <f>E88*25</f>
        <v>11.425000000000001</v>
      </c>
      <c r="N88" s="142"/>
      <c r="O88" s="136"/>
    </row>
    <row r="89" spans="1:15" s="89" customFormat="1" ht="15.75" customHeight="1">
      <c r="A89" s="152"/>
      <c r="B89" s="152"/>
      <c r="C89" s="158"/>
      <c r="D89" s="152"/>
      <c r="E89" s="156"/>
      <c r="F89" s="71" t="s">
        <v>248</v>
      </c>
      <c r="G89" s="72">
        <v>1</v>
      </c>
      <c r="H89" s="71">
        <v>0.20200000000000001</v>
      </c>
      <c r="I89" s="152"/>
      <c r="J89" s="189"/>
      <c r="K89" s="150"/>
      <c r="L89" s="152"/>
      <c r="M89" s="202"/>
      <c r="N89" s="142"/>
      <c r="O89" s="136"/>
    </row>
    <row r="90" spans="1:15" s="89" customFormat="1" ht="16.5" customHeight="1">
      <c r="A90" s="90">
        <v>59</v>
      </c>
      <c r="B90" s="67" t="s">
        <v>55</v>
      </c>
      <c r="C90" s="91" t="s">
        <v>277</v>
      </c>
      <c r="D90" s="67">
        <v>1970</v>
      </c>
      <c r="E90" s="92">
        <v>0.152</v>
      </c>
      <c r="F90" s="71" t="s">
        <v>249</v>
      </c>
      <c r="G90" s="72">
        <v>4</v>
      </c>
      <c r="H90" s="71">
        <v>3.7999999999999999E-2</v>
      </c>
      <c r="I90" s="67" t="s">
        <v>126</v>
      </c>
      <c r="J90" s="93">
        <v>51</v>
      </c>
      <c r="K90" s="87" t="s">
        <v>256</v>
      </c>
      <c r="L90" s="67">
        <v>0.13225100000000001</v>
      </c>
      <c r="M90" s="131">
        <f>E90*25</f>
        <v>3.8</v>
      </c>
      <c r="N90" s="141"/>
      <c r="O90" s="136"/>
    </row>
    <row r="91" spans="1:15" s="89" customFormat="1" ht="16.5" customHeight="1">
      <c r="A91" s="90">
        <v>60</v>
      </c>
      <c r="B91" s="67" t="s">
        <v>56</v>
      </c>
      <c r="C91" s="91" t="s">
        <v>98</v>
      </c>
      <c r="D91" s="67">
        <v>1971</v>
      </c>
      <c r="E91" s="92">
        <v>2.7</v>
      </c>
      <c r="F91" s="71" t="s">
        <v>214</v>
      </c>
      <c r="G91" s="72">
        <v>3</v>
      </c>
      <c r="H91" s="71">
        <v>0.9</v>
      </c>
      <c r="I91" s="67" t="s">
        <v>126</v>
      </c>
      <c r="J91" s="93">
        <v>1337</v>
      </c>
      <c r="K91" s="87" t="s">
        <v>256</v>
      </c>
      <c r="L91" s="67">
        <v>0.65446499999999996</v>
      </c>
      <c r="M91" s="131">
        <f>E91*25</f>
        <v>67.5</v>
      </c>
      <c r="N91" s="141"/>
      <c r="O91" s="136"/>
    </row>
    <row r="92" spans="1:15" s="89" customFormat="1" ht="16.5" customHeight="1">
      <c r="A92" s="90">
        <v>61</v>
      </c>
      <c r="B92" s="67" t="s">
        <v>57</v>
      </c>
      <c r="C92" s="91" t="s">
        <v>99</v>
      </c>
      <c r="D92" s="67">
        <v>1976</v>
      </c>
      <c r="E92" s="92">
        <v>0.108</v>
      </c>
      <c r="F92" s="71" t="s">
        <v>250</v>
      </c>
      <c r="G92" s="72">
        <v>2</v>
      </c>
      <c r="H92" s="71">
        <v>5.3999999999999999E-2</v>
      </c>
      <c r="I92" s="67" t="s">
        <v>198</v>
      </c>
      <c r="J92" s="93">
        <v>56.3</v>
      </c>
      <c r="K92" s="87" t="s">
        <v>257</v>
      </c>
      <c r="L92" s="67">
        <v>0.119496</v>
      </c>
      <c r="M92" s="131">
        <f>E92*25</f>
        <v>2.7</v>
      </c>
      <c r="N92" s="141"/>
      <c r="O92" s="136"/>
    </row>
    <row r="93" spans="1:15" s="89" customFormat="1" ht="16.5" customHeight="1">
      <c r="A93" s="90">
        <v>62</v>
      </c>
      <c r="B93" s="67" t="s">
        <v>58</v>
      </c>
      <c r="C93" s="91" t="s">
        <v>100</v>
      </c>
      <c r="D93" s="67">
        <v>1975</v>
      </c>
      <c r="E93" s="92">
        <v>4</v>
      </c>
      <c r="F93" s="71" t="s">
        <v>251</v>
      </c>
      <c r="G93" s="72">
        <v>4</v>
      </c>
      <c r="H93" s="71">
        <v>1</v>
      </c>
      <c r="I93" s="67" t="s">
        <v>126</v>
      </c>
      <c r="J93" s="93">
        <v>3403</v>
      </c>
      <c r="K93" s="87" t="s">
        <v>256</v>
      </c>
      <c r="L93" s="67">
        <v>2.7223169999999999</v>
      </c>
      <c r="M93" s="131">
        <f>E93*18</f>
        <v>72</v>
      </c>
      <c r="N93" s="141"/>
      <c r="O93" s="136"/>
    </row>
    <row r="94" spans="1:15" s="89" customFormat="1" ht="29.25" customHeight="1">
      <c r="A94" s="90">
        <v>63</v>
      </c>
      <c r="B94" s="67" t="s">
        <v>59</v>
      </c>
      <c r="C94" s="91" t="s">
        <v>101</v>
      </c>
      <c r="D94" s="67">
        <v>2014</v>
      </c>
      <c r="E94" s="92">
        <v>0.51600000000000001</v>
      </c>
      <c r="F94" s="71" t="s">
        <v>252</v>
      </c>
      <c r="G94" s="72">
        <v>2</v>
      </c>
      <c r="H94" s="71">
        <v>0.25800000000000001</v>
      </c>
      <c r="I94" s="87" t="s">
        <v>126</v>
      </c>
      <c r="J94" s="93">
        <v>1114</v>
      </c>
      <c r="K94" s="87" t="s">
        <v>256</v>
      </c>
      <c r="L94" s="67">
        <v>0.37402800000000003</v>
      </c>
      <c r="M94" s="131">
        <f>E94*25</f>
        <v>12.9</v>
      </c>
      <c r="N94" s="141"/>
      <c r="O94" s="136"/>
    </row>
    <row r="95" spans="1:15" s="89" customFormat="1" ht="16.5" customHeight="1">
      <c r="A95" s="90">
        <v>6</v>
      </c>
      <c r="B95" s="67" t="s">
        <v>60</v>
      </c>
      <c r="C95" s="91" t="s">
        <v>102</v>
      </c>
      <c r="D95" s="67">
        <v>1974</v>
      </c>
      <c r="E95" s="92">
        <v>1.256</v>
      </c>
      <c r="F95" s="71" t="s">
        <v>230</v>
      </c>
      <c r="G95" s="72">
        <v>2</v>
      </c>
      <c r="H95" s="71">
        <v>0.628</v>
      </c>
      <c r="I95" s="67" t="s">
        <v>126</v>
      </c>
      <c r="J95" s="93">
        <v>2356</v>
      </c>
      <c r="K95" s="87" t="s">
        <v>256</v>
      </c>
      <c r="L95" s="67">
        <v>0.74251100000000003</v>
      </c>
      <c r="M95" s="131">
        <f>E95*25</f>
        <v>31.4</v>
      </c>
      <c r="N95" s="141"/>
      <c r="O95" s="136"/>
    </row>
    <row r="96" spans="1:15" s="89" customFormat="1" ht="16.5" customHeight="1">
      <c r="A96" s="90">
        <v>65</v>
      </c>
      <c r="B96" s="67" t="s">
        <v>61</v>
      </c>
      <c r="C96" s="91" t="s">
        <v>103</v>
      </c>
      <c r="D96" s="67">
        <v>1976</v>
      </c>
      <c r="E96" s="92">
        <v>4.5</v>
      </c>
      <c r="F96" s="71" t="s">
        <v>214</v>
      </c>
      <c r="G96" s="72">
        <v>5</v>
      </c>
      <c r="H96" s="71">
        <v>0.9</v>
      </c>
      <c r="I96" s="67" t="s">
        <v>126</v>
      </c>
      <c r="J96" s="93">
        <v>4247</v>
      </c>
      <c r="K96" s="87" t="s">
        <v>256</v>
      </c>
      <c r="L96" s="67">
        <v>1.4761770000000001</v>
      </c>
      <c r="M96" s="131">
        <f>E96*18</f>
        <v>81</v>
      </c>
      <c r="N96" s="141"/>
      <c r="O96" s="136"/>
    </row>
    <row r="97" spans="1:15" s="89" customFormat="1" ht="36.75" customHeight="1">
      <c r="A97" s="90">
        <v>66</v>
      </c>
      <c r="B97" s="67" t="s">
        <v>62</v>
      </c>
      <c r="C97" s="97" t="s">
        <v>104</v>
      </c>
      <c r="D97" s="67">
        <v>2018</v>
      </c>
      <c r="E97" s="92">
        <v>3.44</v>
      </c>
      <c r="F97" s="101" t="s">
        <v>259</v>
      </c>
      <c r="G97" s="72">
        <v>2</v>
      </c>
      <c r="H97" s="71">
        <v>1.72</v>
      </c>
      <c r="I97" s="67" t="s">
        <v>126</v>
      </c>
      <c r="J97" s="93">
        <v>1795</v>
      </c>
      <c r="K97" s="87" t="s">
        <v>256</v>
      </c>
      <c r="L97" s="67">
        <v>1.5973820000000001</v>
      </c>
      <c r="M97" s="131">
        <f>E97*18</f>
        <v>61.92</v>
      </c>
      <c r="N97" s="139"/>
      <c r="O97" s="136"/>
    </row>
    <row r="98" spans="1:15" s="89" customFormat="1" ht="16.5" customHeight="1">
      <c r="A98" s="90">
        <v>67</v>
      </c>
      <c r="B98" s="67" t="s">
        <v>63</v>
      </c>
      <c r="C98" s="91" t="s">
        <v>105</v>
      </c>
      <c r="D98" s="67">
        <v>1971</v>
      </c>
      <c r="E98" s="92">
        <v>5.4</v>
      </c>
      <c r="F98" s="71" t="s">
        <v>204</v>
      </c>
      <c r="G98" s="72">
        <v>6</v>
      </c>
      <c r="H98" s="71">
        <v>0.9</v>
      </c>
      <c r="I98" s="67" t="s">
        <v>126</v>
      </c>
      <c r="J98" s="93">
        <v>3554.5</v>
      </c>
      <c r="K98" s="87" t="s">
        <v>256</v>
      </c>
      <c r="L98" s="67">
        <v>2.9271240000000001</v>
      </c>
      <c r="M98" s="131">
        <f>E98*18</f>
        <v>97.2</v>
      </c>
      <c r="N98" s="141"/>
      <c r="O98" s="136"/>
    </row>
    <row r="99" spans="1:15" s="89" customFormat="1" ht="16.5" customHeight="1">
      <c r="A99" s="151">
        <v>68</v>
      </c>
      <c r="B99" s="151" t="s">
        <v>64</v>
      </c>
      <c r="C99" s="157" t="s">
        <v>106</v>
      </c>
      <c r="D99" s="67">
        <v>2021</v>
      </c>
      <c r="E99" s="155">
        <v>0.23100000000000001</v>
      </c>
      <c r="F99" s="165" t="s">
        <v>282</v>
      </c>
      <c r="G99" s="183">
        <v>3</v>
      </c>
      <c r="H99" s="165">
        <v>7.6999999999999999E-2</v>
      </c>
      <c r="I99" s="151" t="s">
        <v>126</v>
      </c>
      <c r="J99" s="188">
        <v>161</v>
      </c>
      <c r="K99" s="149" t="s">
        <v>256</v>
      </c>
      <c r="L99" s="151">
        <v>3.7303000000000003E-2</v>
      </c>
      <c r="M99" s="202">
        <f>E99*25</f>
        <v>5.7750000000000004</v>
      </c>
      <c r="N99" s="142"/>
      <c r="O99" s="136"/>
    </row>
    <row r="100" spans="1:15" s="89" customFormat="1" ht="55.5" customHeight="1">
      <c r="A100" s="181"/>
      <c r="B100" s="181"/>
      <c r="C100" s="182"/>
      <c r="D100" s="67">
        <v>1961</v>
      </c>
      <c r="E100" s="181"/>
      <c r="F100" s="166"/>
      <c r="G100" s="184"/>
      <c r="H100" s="166"/>
      <c r="I100" s="152"/>
      <c r="J100" s="189"/>
      <c r="K100" s="150"/>
      <c r="L100" s="181"/>
      <c r="M100" s="202"/>
      <c r="N100" s="142"/>
      <c r="O100" s="136"/>
    </row>
    <row r="101" spans="1:15" s="89" customFormat="1" ht="16.5" customHeight="1">
      <c r="A101" s="90">
        <v>69</v>
      </c>
      <c r="B101" s="67" t="s">
        <v>65</v>
      </c>
      <c r="C101" s="91" t="s">
        <v>107</v>
      </c>
      <c r="D101" s="67">
        <v>1968</v>
      </c>
      <c r="E101" s="92">
        <v>0.108</v>
      </c>
      <c r="F101" s="71" t="s">
        <v>320</v>
      </c>
      <c r="G101" s="72">
        <v>2</v>
      </c>
      <c r="H101" s="71">
        <v>5.3999999999999999E-2</v>
      </c>
      <c r="I101" s="67" t="s">
        <v>198</v>
      </c>
      <c r="J101" s="93">
        <v>105.4</v>
      </c>
      <c r="K101" s="87" t="s">
        <v>257</v>
      </c>
      <c r="L101" s="67">
        <v>7.0224999999999996E-2</v>
      </c>
      <c r="M101" s="131">
        <f>E101*25</f>
        <v>2.7</v>
      </c>
      <c r="N101" s="141"/>
      <c r="O101" s="136"/>
    </row>
    <row r="102" spans="1:15" s="89" customFormat="1" ht="16.5" customHeight="1">
      <c r="A102" s="90">
        <v>70</v>
      </c>
      <c r="B102" s="67" t="s">
        <v>66</v>
      </c>
      <c r="C102" s="107" t="s">
        <v>109</v>
      </c>
      <c r="D102" s="108">
        <v>1966</v>
      </c>
      <c r="E102" s="92">
        <v>0.108</v>
      </c>
      <c r="F102" s="71" t="s">
        <v>321</v>
      </c>
      <c r="G102" s="72">
        <v>2</v>
      </c>
      <c r="H102" s="71">
        <v>5.3999999999999999E-2</v>
      </c>
      <c r="I102" s="67" t="s">
        <v>198</v>
      </c>
      <c r="J102" s="93">
        <v>70</v>
      </c>
      <c r="K102" s="87" t="s">
        <v>257</v>
      </c>
      <c r="L102" s="67">
        <v>7.3940000000000006E-2</v>
      </c>
      <c r="M102" s="131">
        <f t="shared" ref="M102:M103" si="0">E102*25</f>
        <v>2.7</v>
      </c>
      <c r="N102" s="141"/>
      <c r="O102" s="136"/>
    </row>
    <row r="103" spans="1:15" s="89" customFormat="1" ht="16.5" customHeight="1">
      <c r="A103" s="90">
        <v>71</v>
      </c>
      <c r="B103" s="67" t="s">
        <v>67</v>
      </c>
      <c r="C103" s="107" t="s">
        <v>260</v>
      </c>
      <c r="D103" s="108">
        <v>1985</v>
      </c>
      <c r="E103" s="92">
        <v>0.108</v>
      </c>
      <c r="F103" s="71" t="s">
        <v>322</v>
      </c>
      <c r="G103" s="72">
        <v>2</v>
      </c>
      <c r="H103" s="71">
        <v>5.3999999999999999E-2</v>
      </c>
      <c r="I103" s="67" t="s">
        <v>198</v>
      </c>
      <c r="J103" s="93">
        <v>0</v>
      </c>
      <c r="K103" s="87" t="s">
        <v>257</v>
      </c>
      <c r="L103" s="67">
        <v>4.6434000000000003E-2</v>
      </c>
      <c r="M103" s="131">
        <f t="shared" si="0"/>
        <v>2.7</v>
      </c>
      <c r="N103" s="141"/>
      <c r="O103" s="136"/>
    </row>
    <row r="104" spans="1:15" s="89" customFormat="1" ht="16.5" customHeight="1">
      <c r="A104" s="179">
        <v>72</v>
      </c>
      <c r="B104" s="151" t="s">
        <v>68</v>
      </c>
      <c r="C104" s="195" t="s">
        <v>110</v>
      </c>
      <c r="D104" s="194">
        <v>1981</v>
      </c>
      <c r="E104" s="155">
        <v>0.11</v>
      </c>
      <c r="F104" s="71" t="s">
        <v>293</v>
      </c>
      <c r="G104" s="183">
        <v>2</v>
      </c>
      <c r="H104" s="165">
        <v>5.5E-2</v>
      </c>
      <c r="I104" s="151" t="s">
        <v>126</v>
      </c>
      <c r="J104" s="188">
        <v>16.2</v>
      </c>
      <c r="K104" s="149" t="s">
        <v>257</v>
      </c>
      <c r="L104" s="151">
        <v>7.4399999999999994E-2</v>
      </c>
      <c r="M104" s="202">
        <f>E104*25</f>
        <v>2.75</v>
      </c>
      <c r="N104" s="142"/>
      <c r="O104" s="136"/>
    </row>
    <row r="105" spans="1:15" s="89" customFormat="1" ht="16.5" customHeight="1">
      <c r="A105" s="180"/>
      <c r="B105" s="181"/>
      <c r="C105" s="196"/>
      <c r="D105" s="181"/>
      <c r="E105" s="181"/>
      <c r="F105" s="71" t="s">
        <v>294</v>
      </c>
      <c r="G105" s="181"/>
      <c r="H105" s="181"/>
      <c r="I105" s="181"/>
      <c r="J105" s="181"/>
      <c r="K105" s="150"/>
      <c r="L105" s="181"/>
      <c r="M105" s="202"/>
      <c r="N105" s="142"/>
      <c r="O105" s="136"/>
    </row>
    <row r="106" spans="1:15" s="89" customFormat="1" ht="16.5" customHeight="1">
      <c r="A106" s="90">
        <v>73</v>
      </c>
      <c r="B106" s="67" t="s">
        <v>69</v>
      </c>
      <c r="C106" s="107" t="s">
        <v>111</v>
      </c>
      <c r="D106" s="108">
        <v>1974</v>
      </c>
      <c r="E106" s="92">
        <v>1.032</v>
      </c>
      <c r="F106" s="71" t="s">
        <v>295</v>
      </c>
      <c r="G106" s="72">
        <v>3</v>
      </c>
      <c r="H106" s="71">
        <v>0.34399999999999997</v>
      </c>
      <c r="I106" s="67" t="s">
        <v>126</v>
      </c>
      <c r="J106" s="93">
        <v>659.9</v>
      </c>
      <c r="K106" s="87" t="s">
        <v>256</v>
      </c>
      <c r="L106" s="67">
        <v>0.65539499999999995</v>
      </c>
      <c r="M106" s="131">
        <f>E106*25</f>
        <v>25.8</v>
      </c>
      <c r="N106" s="141"/>
      <c r="O106" s="136"/>
    </row>
    <row r="107" spans="1:15" s="89" customFormat="1" ht="16.5" customHeight="1">
      <c r="A107" s="90">
        <v>74</v>
      </c>
      <c r="B107" s="67" t="s">
        <v>70</v>
      </c>
      <c r="C107" s="107" t="s">
        <v>112</v>
      </c>
      <c r="D107" s="108">
        <v>1972</v>
      </c>
      <c r="E107" s="92">
        <v>3</v>
      </c>
      <c r="F107" s="71" t="s">
        <v>253</v>
      </c>
      <c r="G107" s="72">
        <v>5</v>
      </c>
      <c r="H107" s="71">
        <v>0.6</v>
      </c>
      <c r="I107" s="67" t="s">
        <v>126</v>
      </c>
      <c r="J107" s="93">
        <v>2230.1</v>
      </c>
      <c r="K107" s="87" t="s">
        <v>256</v>
      </c>
      <c r="L107" s="67">
        <v>1.418045</v>
      </c>
      <c r="M107" s="131">
        <f>E107*18</f>
        <v>54</v>
      </c>
      <c r="N107" s="141"/>
      <c r="O107" s="136"/>
    </row>
    <row r="108" spans="1:15" s="89" customFormat="1" ht="29.25" customHeight="1">
      <c r="A108" s="90"/>
      <c r="B108" s="172" t="s">
        <v>130</v>
      </c>
      <c r="C108" s="173"/>
      <c r="D108" s="109"/>
      <c r="E108" s="110">
        <f>SUM(E3:E107)</f>
        <v>641.05399999999997</v>
      </c>
      <c r="F108" s="111"/>
      <c r="G108" s="112">
        <f>SUM(G3:G107)</f>
        <v>285</v>
      </c>
      <c r="H108" s="111"/>
      <c r="I108" s="113" t="s">
        <v>334</v>
      </c>
      <c r="J108" s="114">
        <f>SUM(J3:J107)</f>
        <v>234851.1</v>
      </c>
      <c r="K108" s="92" t="s">
        <v>336</v>
      </c>
      <c r="L108" s="129">
        <f>SUM(L3:L107)</f>
        <v>383.64499999999998</v>
      </c>
      <c r="M108" s="132">
        <f>M3+M4+M7+M8+M10+M12+M15+M18+M19+M21+M22+M23+M25+M26+M28+M29+M31+M32+M33+M34+M35+M36+M37+M38+M40+M41+M42+M44+M46+M48+M50+M51+M53+M55+M56+M59+M60+M61+M63+M65+M66+M67+M68+M69+M72+M73+M75+M78+M79+M81+M82+M83+M84+M87+M88+M90+M91+M92+M93+M94+M95+M96+M97+M98+M99+M101+M102+M103+M104+M106+M107</f>
        <v>7085.0749999999998</v>
      </c>
      <c r="N108" s="143"/>
      <c r="O108" s="136"/>
    </row>
    <row r="109" spans="1:15" s="89" customFormat="1" ht="17.25" customHeight="1">
      <c r="A109" s="90"/>
      <c r="B109" s="174" t="s">
        <v>274</v>
      </c>
      <c r="C109" s="175"/>
      <c r="D109" s="115"/>
      <c r="E109" s="110">
        <f>E108-E110-E111</f>
        <v>637.72400000000005</v>
      </c>
      <c r="F109" s="110"/>
      <c r="G109" s="112">
        <f>G108-G110-G111</f>
        <v>267</v>
      </c>
      <c r="H109" s="110"/>
      <c r="I109" s="113" t="s">
        <v>335</v>
      </c>
      <c r="J109" s="116">
        <f>J108-J110-J111</f>
        <v>234273.5</v>
      </c>
      <c r="K109" s="92"/>
      <c r="L109" s="122"/>
      <c r="M109" s="128"/>
      <c r="N109" s="128"/>
    </row>
    <row r="110" spans="1:15" s="89" customFormat="1" ht="15.75" customHeight="1">
      <c r="A110" s="90"/>
      <c r="B110" s="170" t="s">
        <v>261</v>
      </c>
      <c r="C110" s="171"/>
      <c r="D110" s="115"/>
      <c r="E110" s="110">
        <f>E42+E59+E92+E101+E102+E103</f>
        <v>2.952</v>
      </c>
      <c r="F110" s="110"/>
      <c r="G110" s="112">
        <f>G42+G43+G59+G92+G101+G102+G103</f>
        <v>13</v>
      </c>
      <c r="H110" s="110"/>
      <c r="I110" s="113" t="s">
        <v>311</v>
      </c>
      <c r="J110" s="116">
        <f>J42+J59+J92+J101+J102+J103</f>
        <v>517.6</v>
      </c>
      <c r="K110" s="92"/>
      <c r="L110" s="117"/>
      <c r="M110" s="128"/>
      <c r="N110" s="128"/>
    </row>
    <row r="111" spans="1:15" s="89" customFormat="1" ht="15" customHeight="1">
      <c r="A111" s="90"/>
      <c r="B111" s="170" t="s">
        <v>129</v>
      </c>
      <c r="C111" s="171"/>
      <c r="D111" s="115"/>
      <c r="E111" s="110">
        <f>E60+E81</f>
        <v>0.378</v>
      </c>
      <c r="F111" s="110"/>
      <c r="G111" s="112">
        <f>G60+G81</f>
        <v>5</v>
      </c>
      <c r="H111" s="110"/>
      <c r="I111" s="113" t="s">
        <v>169</v>
      </c>
      <c r="J111" s="116">
        <f>J60+J81</f>
        <v>60</v>
      </c>
      <c r="K111" s="92"/>
      <c r="L111" s="117"/>
      <c r="M111" s="128"/>
      <c r="N111" s="128"/>
    </row>
    <row r="112" spans="1:15" s="89" customFormat="1">
      <c r="A112" s="96"/>
      <c r="B112" s="96"/>
      <c r="C112" s="96"/>
      <c r="D112" s="118"/>
      <c r="E112" s="119"/>
      <c r="F112" s="120"/>
      <c r="G112" s="120"/>
      <c r="H112" s="169" t="s">
        <v>283</v>
      </c>
      <c r="I112" s="169"/>
      <c r="J112" s="119">
        <f>J108*2</f>
        <v>469702.2</v>
      </c>
      <c r="K112" s="96"/>
      <c r="L112" s="123"/>
      <c r="M112" s="128"/>
      <c r="N112" s="128"/>
    </row>
    <row r="113" spans="1:15">
      <c r="B113" s="168"/>
      <c r="C113" s="168"/>
      <c r="E113" s="78"/>
    </row>
    <row r="114" spans="1:15">
      <c r="A114"/>
      <c r="B114" s="81"/>
      <c r="E114" s="78"/>
      <c r="F114" s="78"/>
    </row>
    <row r="115" spans="1:15">
      <c r="A115"/>
      <c r="B115" s="81"/>
    </row>
    <row r="116" spans="1:15">
      <c r="A116"/>
      <c r="B116" s="81"/>
      <c r="C116" s="79"/>
    </row>
    <row r="117" spans="1:15">
      <c r="A117"/>
      <c r="B117" s="81"/>
      <c r="E117" s="77"/>
    </row>
    <row r="118" spans="1:15">
      <c r="A118"/>
      <c r="B118" s="81"/>
      <c r="C118" s="79"/>
      <c r="E118" s="77"/>
    </row>
    <row r="119" spans="1:15">
      <c r="A119"/>
      <c r="B119" s="81"/>
    </row>
    <row r="120" spans="1:15">
      <c r="A120"/>
      <c r="C120" s="79"/>
      <c r="L120" s="126"/>
      <c r="M120" s="127"/>
      <c r="N120" s="127"/>
      <c r="O120" s="127"/>
    </row>
  </sheetData>
  <autoFilter ref="A2:M120"/>
  <mergeCells count="263">
    <mergeCell ref="L4:L5"/>
    <mergeCell ref="L69:L71"/>
    <mergeCell ref="B4:B5"/>
    <mergeCell ref="A4:A5"/>
    <mergeCell ref="C4:C5"/>
    <mergeCell ref="D4:D5"/>
    <mergeCell ref="E4:E5"/>
    <mergeCell ref="M79:M80"/>
    <mergeCell ref="M84:M86"/>
    <mergeCell ref="K15:K17"/>
    <mergeCell ref="L15:L17"/>
    <mergeCell ref="J69:J71"/>
    <mergeCell ref="K63:K64"/>
    <mergeCell ref="K69:K71"/>
    <mergeCell ref="L46:L47"/>
    <mergeCell ref="L19:L20"/>
    <mergeCell ref="L38:L39"/>
    <mergeCell ref="L42:L43"/>
    <mergeCell ref="L44:L45"/>
    <mergeCell ref="K23:K24"/>
    <mergeCell ref="K38:K39"/>
    <mergeCell ref="L26:L27"/>
    <mergeCell ref="K19:K20"/>
    <mergeCell ref="L48:L49"/>
    <mergeCell ref="M8:M9"/>
    <mergeCell ref="M10:M11"/>
    <mergeCell ref="M12:M14"/>
    <mergeCell ref="M15:M17"/>
    <mergeCell ref="M19:M20"/>
    <mergeCell ref="M23:M24"/>
    <mergeCell ref="M26:M27"/>
    <mergeCell ref="M38:M39"/>
    <mergeCell ref="M42:M43"/>
    <mergeCell ref="M104:M105"/>
    <mergeCell ref="M44:M45"/>
    <mergeCell ref="M46:M47"/>
    <mergeCell ref="M48:M49"/>
    <mergeCell ref="M56:M58"/>
    <mergeCell ref="M61:M62"/>
    <mergeCell ref="M63:M64"/>
    <mergeCell ref="M69:M71"/>
    <mergeCell ref="M73:M74"/>
    <mergeCell ref="M75:M77"/>
    <mergeCell ref="M88:M89"/>
    <mergeCell ref="M99:M100"/>
    <mergeCell ref="L61:L62"/>
    <mergeCell ref="L56:L58"/>
    <mergeCell ref="L63:L64"/>
    <mergeCell ref="K48:K49"/>
    <mergeCell ref="L104:L105"/>
    <mergeCell ref="J23:J24"/>
    <mergeCell ref="J38:J39"/>
    <mergeCell ref="J42:J43"/>
    <mergeCell ref="J44:J45"/>
    <mergeCell ref="J46:J47"/>
    <mergeCell ref="J26:J27"/>
    <mergeCell ref="K46:K47"/>
    <mergeCell ref="L23:L24"/>
    <mergeCell ref="L99:L100"/>
    <mergeCell ref="J73:J74"/>
    <mergeCell ref="J79:J80"/>
    <mergeCell ref="J84:J86"/>
    <mergeCell ref="J88:J89"/>
    <mergeCell ref="L73:L74"/>
    <mergeCell ref="L79:L80"/>
    <mergeCell ref="L84:L86"/>
    <mergeCell ref="L88:L89"/>
    <mergeCell ref="K88:K89"/>
    <mergeCell ref="K84:K86"/>
    <mergeCell ref="K73:K74"/>
    <mergeCell ref="J75:J77"/>
    <mergeCell ref="K75:K77"/>
    <mergeCell ref="L75:L77"/>
    <mergeCell ref="K99:K100"/>
    <mergeCell ref="D15:D16"/>
    <mergeCell ref="I99:I100"/>
    <mergeCell ref="G99:G100"/>
    <mergeCell ref="H99:H100"/>
    <mergeCell ref="J99:J100"/>
    <mergeCell ref="I75:I77"/>
    <mergeCell ref="H75:H77"/>
    <mergeCell ref="E99:E100"/>
    <mergeCell ref="G15:G17"/>
    <mergeCell ref="H15:H17"/>
    <mergeCell ref="I15:I17"/>
    <mergeCell ref="J15:J17"/>
    <mergeCell ref="I19:I20"/>
    <mergeCell ref="I38:I39"/>
    <mergeCell ref="D23:D24"/>
    <mergeCell ref="D38:D39"/>
    <mergeCell ref="D42:D43"/>
    <mergeCell ref="D44:D45"/>
    <mergeCell ref="E63:E64"/>
    <mergeCell ref="F15:F17"/>
    <mergeCell ref="I23:I24"/>
    <mergeCell ref="J48:J49"/>
    <mergeCell ref="G61:G62"/>
    <mergeCell ref="H61:H62"/>
    <mergeCell ref="I61:I62"/>
    <mergeCell ref="J61:J62"/>
    <mergeCell ref="I42:I43"/>
    <mergeCell ref="J29:J30"/>
    <mergeCell ref="I44:I45"/>
    <mergeCell ref="I46:I47"/>
    <mergeCell ref="K61:K62"/>
    <mergeCell ref="K56:K58"/>
    <mergeCell ref="A61:A62"/>
    <mergeCell ref="J63:J64"/>
    <mergeCell ref="A56:A58"/>
    <mergeCell ref="I56:I58"/>
    <mergeCell ref="B61:B62"/>
    <mergeCell ref="C61:C62"/>
    <mergeCell ref="E61:E62"/>
    <mergeCell ref="B63:B64"/>
    <mergeCell ref="C63:C64"/>
    <mergeCell ref="D63:D64"/>
    <mergeCell ref="B56:B58"/>
    <mergeCell ref="A88:A89"/>
    <mergeCell ref="B88:B89"/>
    <mergeCell ref="C88:C89"/>
    <mergeCell ref="E88:E89"/>
    <mergeCell ref="I88:I89"/>
    <mergeCell ref="C75:C77"/>
    <mergeCell ref="B99:B100"/>
    <mergeCell ref="C99:C100"/>
    <mergeCell ref="A63:A64"/>
    <mergeCell ref="I73:I74"/>
    <mergeCell ref="E73:E74"/>
    <mergeCell ref="I79:I80"/>
    <mergeCell ref="D88:D89"/>
    <mergeCell ref="A84:A86"/>
    <mergeCell ref="B84:B86"/>
    <mergeCell ref="A99:A100"/>
    <mergeCell ref="D73:D74"/>
    <mergeCell ref="A69:A71"/>
    <mergeCell ref="B69:B71"/>
    <mergeCell ref="C69:C71"/>
    <mergeCell ref="E69:E71"/>
    <mergeCell ref="I69:I71"/>
    <mergeCell ref="I63:I64"/>
    <mergeCell ref="E84:E86"/>
    <mergeCell ref="A104:A105"/>
    <mergeCell ref="B104:B105"/>
    <mergeCell ref="D104:D105"/>
    <mergeCell ref="E104:E105"/>
    <mergeCell ref="G104:G105"/>
    <mergeCell ref="H104:H105"/>
    <mergeCell ref="I104:I105"/>
    <mergeCell ref="J104:J105"/>
    <mergeCell ref="C104:C105"/>
    <mergeCell ref="K104:K105"/>
    <mergeCell ref="I26:I27"/>
    <mergeCell ref="K26:K27"/>
    <mergeCell ref="G76:G77"/>
    <mergeCell ref="J19:J20"/>
    <mergeCell ref="C56:C58"/>
    <mergeCell ref="A79:A80"/>
    <mergeCell ref="B79:B80"/>
    <mergeCell ref="K42:K43"/>
    <mergeCell ref="K44:K45"/>
    <mergeCell ref="E42:E43"/>
    <mergeCell ref="D56:D58"/>
    <mergeCell ref="K79:K80"/>
    <mergeCell ref="D79:D80"/>
    <mergeCell ref="A75:A77"/>
    <mergeCell ref="A73:A74"/>
    <mergeCell ref="B73:B74"/>
    <mergeCell ref="C73:C74"/>
    <mergeCell ref="D69:D71"/>
    <mergeCell ref="J56:J58"/>
    <mergeCell ref="A44:A45"/>
    <mergeCell ref="A46:A47"/>
    <mergeCell ref="B44:B45"/>
    <mergeCell ref="I48:I49"/>
    <mergeCell ref="A1:L1"/>
    <mergeCell ref="C10:C11"/>
    <mergeCell ref="B10:B11"/>
    <mergeCell ref="A10:A11"/>
    <mergeCell ref="E10:E11"/>
    <mergeCell ref="I10:I11"/>
    <mergeCell ref="A12:A14"/>
    <mergeCell ref="B12:B14"/>
    <mergeCell ref="C12:C14"/>
    <mergeCell ref="E12:E14"/>
    <mergeCell ref="I12:I14"/>
    <mergeCell ref="K12:K14"/>
    <mergeCell ref="K10:K11"/>
    <mergeCell ref="J10:J11"/>
    <mergeCell ref="J12:J14"/>
    <mergeCell ref="L10:L11"/>
    <mergeCell ref="L12:L14"/>
    <mergeCell ref="D10:D11"/>
    <mergeCell ref="H8:H9"/>
    <mergeCell ref="I8:I9"/>
    <mergeCell ref="J8:J9"/>
    <mergeCell ref="K8:K9"/>
    <mergeCell ref="L8:L9"/>
    <mergeCell ref="D12:D14"/>
    <mergeCell ref="A8:A9"/>
    <mergeCell ref="B8:B9"/>
    <mergeCell ref="C8:C9"/>
    <mergeCell ref="E8:E9"/>
    <mergeCell ref="G8:G9"/>
    <mergeCell ref="F8:F9"/>
    <mergeCell ref="A38:A39"/>
    <mergeCell ref="B38:B39"/>
    <mergeCell ref="C38:C39"/>
    <mergeCell ref="E38:E39"/>
    <mergeCell ref="B15:B17"/>
    <mergeCell ref="C15:C17"/>
    <mergeCell ref="E15:E17"/>
    <mergeCell ref="A15:A17"/>
    <mergeCell ref="B19:B20"/>
    <mergeCell ref="C19:C20"/>
    <mergeCell ref="E19:E20"/>
    <mergeCell ref="A23:A24"/>
    <mergeCell ref="B23:B24"/>
    <mergeCell ref="C23:C24"/>
    <mergeCell ref="E23:E24"/>
    <mergeCell ref="A19:A20"/>
    <mergeCell ref="C26:C27"/>
    <mergeCell ref="D26:D27"/>
    <mergeCell ref="F61:F62"/>
    <mergeCell ref="E56:E58"/>
    <mergeCell ref="B113:C113"/>
    <mergeCell ref="H112:I112"/>
    <mergeCell ref="B111:C111"/>
    <mergeCell ref="B110:C110"/>
    <mergeCell ref="B108:C108"/>
    <mergeCell ref="B109:C109"/>
    <mergeCell ref="E75:E77"/>
    <mergeCell ref="B75:B77"/>
    <mergeCell ref="F99:F100"/>
    <mergeCell ref="C84:C86"/>
    <mergeCell ref="C79:C80"/>
    <mergeCell ref="E79:E80"/>
    <mergeCell ref="I84:I86"/>
    <mergeCell ref="D84:D86"/>
    <mergeCell ref="D19:D20"/>
    <mergeCell ref="A26:A27"/>
    <mergeCell ref="B26:B27"/>
    <mergeCell ref="E26:E27"/>
    <mergeCell ref="C48:C49"/>
    <mergeCell ref="A48:A49"/>
    <mergeCell ref="B48:B49"/>
    <mergeCell ref="D48:D49"/>
    <mergeCell ref="B46:B47"/>
    <mergeCell ref="C44:C45"/>
    <mergeCell ref="C46:C47"/>
    <mergeCell ref="E44:E45"/>
    <mergeCell ref="E46:E47"/>
    <mergeCell ref="D46:D47"/>
    <mergeCell ref="E48:E49"/>
    <mergeCell ref="K29:K30"/>
    <mergeCell ref="L29:L30"/>
    <mergeCell ref="M29:M30"/>
    <mergeCell ref="E29:E30"/>
    <mergeCell ref="C29:C30"/>
    <mergeCell ref="B29:B30"/>
    <mergeCell ref="A29:A30"/>
    <mergeCell ref="A42:A43"/>
    <mergeCell ref="B42:B43"/>
    <mergeCell ref="C42:C43"/>
  </mergeCells>
  <pageMargins left="0.62992125984251968" right="3.937007874015748E-2" top="0.74803149606299213" bottom="0.74803149606299213" header="0.31496062992125984" footer="0.31496062992125984"/>
  <pageSetup paperSize="9" scale="47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2" sqref="A2"/>
    </sheetView>
  </sheetViews>
  <sheetFormatPr defaultRowHeight="15"/>
  <cols>
    <col min="1" max="1" width="6.28515625" customWidth="1"/>
    <col min="2" max="2" width="16" customWidth="1"/>
    <col min="3" max="3" width="19.85546875" customWidth="1"/>
    <col min="4" max="4" width="40" customWidth="1"/>
    <col min="5" max="5" width="18.7109375" customWidth="1"/>
  </cols>
  <sheetData>
    <row r="1" spans="1:5" ht="32.25" customHeight="1">
      <c r="A1" s="204" t="s">
        <v>350</v>
      </c>
      <c r="B1" s="204"/>
      <c r="C1" s="204"/>
      <c r="D1" s="204"/>
      <c r="E1" s="204"/>
    </row>
    <row r="2" spans="1:5" ht="36.75" customHeight="1">
      <c r="A2" s="19" t="s">
        <v>71</v>
      </c>
      <c r="B2" s="19" t="s">
        <v>348</v>
      </c>
      <c r="C2" s="19" t="s">
        <v>131</v>
      </c>
      <c r="D2" s="19" t="s">
        <v>1</v>
      </c>
      <c r="E2" s="19" t="s">
        <v>4</v>
      </c>
    </row>
    <row r="4" spans="1:5">
      <c r="A4" s="20">
        <v>1</v>
      </c>
      <c r="B4" s="21" t="s">
        <v>138</v>
      </c>
      <c r="C4" s="22" t="s">
        <v>134</v>
      </c>
      <c r="D4" s="23" t="s">
        <v>142</v>
      </c>
      <c r="E4" s="23"/>
    </row>
    <row r="5" spans="1:5">
      <c r="A5" s="20">
        <v>2</v>
      </c>
      <c r="B5" s="21" t="s">
        <v>139</v>
      </c>
      <c r="C5" s="22" t="s">
        <v>134</v>
      </c>
      <c r="D5" s="23" t="s">
        <v>142</v>
      </c>
      <c r="E5" s="23"/>
    </row>
    <row r="6" spans="1:5">
      <c r="A6" s="20">
        <v>3</v>
      </c>
      <c r="B6" s="21" t="s">
        <v>140</v>
      </c>
      <c r="C6" s="22" t="s">
        <v>134</v>
      </c>
      <c r="D6" s="23" t="s">
        <v>142</v>
      </c>
      <c r="E6" s="23"/>
    </row>
    <row r="7" spans="1:5">
      <c r="A7" s="20">
        <v>4</v>
      </c>
      <c r="B7" s="21" t="s">
        <v>141</v>
      </c>
      <c r="C7" s="22" t="s">
        <v>134</v>
      </c>
      <c r="D7" s="23" t="s">
        <v>142</v>
      </c>
      <c r="E7" s="23"/>
    </row>
    <row r="8" spans="1:5">
      <c r="A8" s="20">
        <v>5</v>
      </c>
      <c r="B8" s="21" t="s">
        <v>143</v>
      </c>
      <c r="C8" s="22" t="s">
        <v>135</v>
      </c>
      <c r="D8" s="23" t="s">
        <v>148</v>
      </c>
      <c r="E8" s="23"/>
    </row>
    <row r="9" spans="1:5">
      <c r="A9" s="20">
        <v>6</v>
      </c>
      <c r="B9" s="21" t="s">
        <v>144</v>
      </c>
      <c r="C9" s="22" t="s">
        <v>135</v>
      </c>
      <c r="D9" s="23" t="s">
        <v>148</v>
      </c>
      <c r="E9" s="23"/>
    </row>
    <row r="10" spans="1:5">
      <c r="A10" s="20">
        <v>7</v>
      </c>
      <c r="B10" s="21" t="s">
        <v>145</v>
      </c>
      <c r="C10" s="22" t="s">
        <v>135</v>
      </c>
      <c r="D10" s="23" t="s">
        <v>148</v>
      </c>
      <c r="E10" s="23"/>
    </row>
    <row r="11" spans="1:5">
      <c r="A11" s="20">
        <v>8</v>
      </c>
      <c r="B11" s="21" t="s">
        <v>146</v>
      </c>
      <c r="C11" s="22" t="s">
        <v>135</v>
      </c>
      <c r="D11" s="23" t="s">
        <v>148</v>
      </c>
      <c r="E11" s="23"/>
    </row>
    <row r="12" spans="1:5">
      <c r="A12" s="20">
        <v>9</v>
      </c>
      <c r="B12" s="21" t="s">
        <v>147</v>
      </c>
      <c r="C12" s="22" t="s">
        <v>135</v>
      </c>
      <c r="D12" s="23" t="s">
        <v>148</v>
      </c>
      <c r="E12" s="23"/>
    </row>
    <row r="13" spans="1:5">
      <c r="A13" s="20">
        <v>10</v>
      </c>
      <c r="B13" s="21" t="s">
        <v>338</v>
      </c>
      <c r="C13" s="22" t="s">
        <v>337</v>
      </c>
      <c r="D13" s="23" t="s">
        <v>343</v>
      </c>
      <c r="E13" s="19"/>
    </row>
    <row r="14" spans="1:5">
      <c r="A14" s="20">
        <v>11</v>
      </c>
      <c r="B14" s="21" t="s">
        <v>149</v>
      </c>
      <c r="C14" s="22" t="s">
        <v>137</v>
      </c>
      <c r="D14" s="23" t="s">
        <v>153</v>
      </c>
      <c r="E14" s="23"/>
    </row>
    <row r="15" spans="1:5">
      <c r="A15" s="20">
        <v>12</v>
      </c>
      <c r="B15" s="21" t="s">
        <v>150</v>
      </c>
      <c r="C15" s="22" t="s">
        <v>152</v>
      </c>
      <c r="D15" s="23" t="s">
        <v>122</v>
      </c>
      <c r="E15" s="23"/>
    </row>
    <row r="16" spans="1:5">
      <c r="A16" s="20">
        <v>13</v>
      </c>
      <c r="B16" s="21" t="s">
        <v>151</v>
      </c>
      <c r="C16" s="22" t="s">
        <v>152</v>
      </c>
      <c r="D16" s="23" t="s">
        <v>122</v>
      </c>
      <c r="E16" s="23"/>
    </row>
    <row r="17" spans="1:5">
      <c r="A17" s="20">
        <v>14</v>
      </c>
      <c r="B17" s="21" t="s">
        <v>154</v>
      </c>
      <c r="C17" s="22" t="s">
        <v>136</v>
      </c>
      <c r="D17" s="23" t="s">
        <v>118</v>
      </c>
      <c r="E17" s="23"/>
    </row>
    <row r="18" spans="1:5">
      <c r="A18" s="20">
        <v>15</v>
      </c>
      <c r="B18" s="21" t="s">
        <v>132</v>
      </c>
      <c r="C18" s="22" t="s">
        <v>133</v>
      </c>
      <c r="D18" s="23" t="s">
        <v>83</v>
      </c>
      <c r="E18" s="23"/>
    </row>
    <row r="19" spans="1:5">
      <c r="A19" s="20">
        <v>16</v>
      </c>
      <c r="B19" s="21" t="s">
        <v>155</v>
      </c>
      <c r="C19" s="22" t="s">
        <v>157</v>
      </c>
      <c r="D19" s="23" t="s">
        <v>156</v>
      </c>
      <c r="E19" s="23"/>
    </row>
    <row r="20" spans="1:5">
      <c r="A20" s="20">
        <v>17</v>
      </c>
      <c r="B20" s="21" t="s">
        <v>158</v>
      </c>
      <c r="C20" s="22" t="s">
        <v>161</v>
      </c>
      <c r="D20" s="23" t="s">
        <v>91</v>
      </c>
      <c r="E20" s="23"/>
    </row>
    <row r="21" spans="1:5">
      <c r="A21" s="20">
        <v>18</v>
      </c>
      <c r="B21" s="21" t="s">
        <v>159</v>
      </c>
      <c r="C21" s="22" t="s">
        <v>302</v>
      </c>
      <c r="D21" s="23" t="s">
        <v>308</v>
      </c>
      <c r="E21" s="23"/>
    </row>
    <row r="22" spans="1:5">
      <c r="A22" s="20">
        <v>19</v>
      </c>
      <c r="B22" s="21" t="s">
        <v>160</v>
      </c>
      <c r="C22" s="22" t="s">
        <v>161</v>
      </c>
      <c r="D22" s="23" t="s">
        <v>91</v>
      </c>
      <c r="E22" s="23"/>
    </row>
    <row r="23" spans="1:5">
      <c r="A23" s="20">
        <v>20</v>
      </c>
      <c r="B23" s="21" t="s">
        <v>162</v>
      </c>
      <c r="C23" s="22" t="s">
        <v>165</v>
      </c>
      <c r="D23" s="23" t="s">
        <v>195</v>
      </c>
      <c r="E23" s="23"/>
    </row>
    <row r="24" spans="1:5">
      <c r="A24" s="20">
        <v>21</v>
      </c>
      <c r="B24" s="25" t="s">
        <v>193</v>
      </c>
      <c r="C24" s="26" t="s">
        <v>165</v>
      </c>
      <c r="D24" s="24" t="s">
        <v>196</v>
      </c>
      <c r="E24" s="23"/>
    </row>
    <row r="25" spans="1:5">
      <c r="A25" s="20">
        <v>22</v>
      </c>
      <c r="B25" s="25" t="s">
        <v>194</v>
      </c>
      <c r="C25" s="22" t="s">
        <v>165</v>
      </c>
      <c r="D25" s="23" t="s">
        <v>197</v>
      </c>
      <c r="E25" s="23"/>
    </row>
    <row r="26" spans="1:5">
      <c r="A26" s="20">
        <v>23</v>
      </c>
      <c r="B26" s="25" t="s">
        <v>163</v>
      </c>
      <c r="C26" s="26" t="s">
        <v>167</v>
      </c>
      <c r="D26" s="24" t="s">
        <v>153</v>
      </c>
      <c r="E26" s="23"/>
    </row>
    <row r="27" spans="1:5">
      <c r="A27" s="20">
        <v>24</v>
      </c>
      <c r="B27" s="25" t="s">
        <v>164</v>
      </c>
      <c r="C27" s="26" t="s">
        <v>167</v>
      </c>
      <c r="D27" s="24" t="s">
        <v>153</v>
      </c>
      <c r="E27" s="23"/>
    </row>
    <row r="28" spans="1:5">
      <c r="A28" s="20">
        <v>25</v>
      </c>
      <c r="B28" s="25" t="s">
        <v>166</v>
      </c>
      <c r="C28" s="26" t="s">
        <v>167</v>
      </c>
      <c r="D28" s="24" t="s">
        <v>153</v>
      </c>
      <c r="E28" s="23"/>
    </row>
    <row r="29" spans="1:5">
      <c r="A29" s="20">
        <v>26</v>
      </c>
      <c r="B29" s="25" t="s">
        <v>199</v>
      </c>
      <c r="C29" s="26" t="s">
        <v>167</v>
      </c>
      <c r="D29" s="35" t="s">
        <v>307</v>
      </c>
      <c r="E29" s="23"/>
    </row>
    <row r="30" spans="1:5" ht="15.75">
      <c r="A30" s="27"/>
      <c r="B30" s="16" t="s">
        <v>130</v>
      </c>
      <c r="C30" s="27" t="s">
        <v>349</v>
      </c>
      <c r="D30" s="16"/>
      <c r="E30" s="16"/>
    </row>
    <row r="33" spans="4:4">
      <c r="D33" s="2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0"/>
  <sheetViews>
    <sheetView topLeftCell="A37" workbookViewId="0">
      <selection activeCell="E51" sqref="E51"/>
    </sheetView>
  </sheetViews>
  <sheetFormatPr defaultRowHeight="15"/>
  <cols>
    <col min="2" max="2" width="7.42578125" customWidth="1"/>
    <col min="4" max="4" width="10.140625" customWidth="1"/>
    <col min="6" max="6" width="7.140625" customWidth="1"/>
    <col min="7" max="7" width="15.5703125" customWidth="1"/>
    <col min="8" max="8" width="10.42578125" customWidth="1"/>
    <col min="9" max="9" width="8" customWidth="1"/>
    <col min="10" max="10" width="9" customWidth="1"/>
    <col min="11" max="11" width="10.140625" customWidth="1"/>
    <col min="12" max="12" width="16.140625" customWidth="1"/>
    <col min="14" max="14" width="13.5703125" customWidth="1"/>
    <col min="15" max="15" width="13.85546875" customWidth="1"/>
  </cols>
  <sheetData>
    <row r="2" spans="1:14" ht="20.25">
      <c r="A2" s="42"/>
      <c r="B2" s="205" t="s">
        <v>281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</row>
    <row r="3" spans="1:14" ht="20.25">
      <c r="A3" s="42"/>
      <c r="B3" s="206" t="s">
        <v>341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</row>
    <row r="4" spans="1:14" ht="18.7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4" ht="19.5" thickBot="1">
      <c r="A5" s="43" t="s">
        <v>278</v>
      </c>
      <c r="B5" s="43"/>
      <c r="C5" s="43"/>
      <c r="D5" s="43" t="s">
        <v>279</v>
      </c>
      <c r="E5" s="44"/>
      <c r="F5" s="43" t="s">
        <v>278</v>
      </c>
      <c r="G5" s="44"/>
      <c r="H5" s="43" t="s">
        <v>279</v>
      </c>
      <c r="I5" s="44"/>
      <c r="J5" s="43" t="s">
        <v>280</v>
      </c>
      <c r="K5" s="44"/>
      <c r="L5" s="43" t="s">
        <v>279</v>
      </c>
      <c r="N5" s="43" t="s">
        <v>280</v>
      </c>
    </row>
    <row r="6" spans="1:14" ht="20.25" thickBot="1">
      <c r="A6" s="42"/>
      <c r="B6" s="45">
        <v>1</v>
      </c>
      <c r="C6" s="42"/>
      <c r="D6" s="42"/>
      <c r="E6" s="42"/>
      <c r="F6" s="46">
        <v>23</v>
      </c>
      <c r="G6" s="42"/>
      <c r="H6" s="42"/>
      <c r="I6" s="42"/>
      <c r="J6" s="45">
        <v>45</v>
      </c>
      <c r="K6" s="47"/>
      <c r="L6" s="48">
        <v>19</v>
      </c>
      <c r="N6" s="45">
        <v>71</v>
      </c>
    </row>
    <row r="7" spans="1:14" ht="20.25" thickBot="1">
      <c r="A7" s="42"/>
      <c r="B7" s="49"/>
      <c r="C7" s="42"/>
      <c r="D7" s="42"/>
      <c r="E7" s="42"/>
      <c r="F7" s="49"/>
      <c r="G7" s="42"/>
      <c r="H7" s="42"/>
      <c r="I7" s="42"/>
      <c r="J7" s="49"/>
      <c r="K7" s="42"/>
      <c r="L7" s="48">
        <v>20</v>
      </c>
    </row>
    <row r="8" spans="1:14" ht="20.25" thickBot="1">
      <c r="A8" s="42"/>
      <c r="B8" s="45">
        <v>2</v>
      </c>
      <c r="C8" s="42"/>
      <c r="D8" s="42"/>
      <c r="E8" s="42"/>
      <c r="F8" s="46">
        <v>24</v>
      </c>
      <c r="G8" s="42"/>
      <c r="H8" s="42"/>
      <c r="I8" s="42"/>
      <c r="J8" s="50"/>
      <c r="K8" s="51"/>
      <c r="L8" s="52"/>
      <c r="N8" s="45">
        <v>72</v>
      </c>
    </row>
    <row r="9" spans="1:14" ht="20.25" thickBot="1">
      <c r="A9" s="42"/>
      <c r="B9" s="53"/>
      <c r="C9" s="42"/>
      <c r="D9" s="42"/>
      <c r="E9" s="42"/>
      <c r="F9" s="49"/>
      <c r="G9" s="42"/>
      <c r="H9" s="42"/>
      <c r="I9" s="42"/>
      <c r="J9" s="45">
        <v>47</v>
      </c>
      <c r="K9" s="51"/>
      <c r="L9" s="48">
        <v>26</v>
      </c>
    </row>
    <row r="10" spans="1:14" ht="19.5" thickBot="1">
      <c r="A10" s="42"/>
      <c r="B10" s="45">
        <v>3</v>
      </c>
      <c r="C10" s="42"/>
      <c r="D10" s="42"/>
      <c r="E10" s="42"/>
      <c r="F10" s="46">
        <v>25</v>
      </c>
      <c r="G10" s="42"/>
      <c r="H10" s="42"/>
      <c r="I10" s="42"/>
      <c r="J10" s="54"/>
      <c r="K10" s="51"/>
      <c r="L10" s="50"/>
      <c r="N10" s="45">
        <v>73</v>
      </c>
    </row>
    <row r="11" spans="1:14" ht="19.5" thickBot="1">
      <c r="A11" s="42"/>
      <c r="B11" s="53"/>
      <c r="C11" s="42"/>
      <c r="D11" s="49"/>
      <c r="E11" s="42"/>
      <c r="F11" s="49"/>
      <c r="G11" s="42"/>
      <c r="H11" s="42"/>
      <c r="I11" s="42"/>
      <c r="J11" s="45">
        <v>48</v>
      </c>
      <c r="K11" s="47"/>
      <c r="L11" s="47"/>
    </row>
    <row r="12" spans="1:14" ht="20.25" thickBot="1">
      <c r="A12" s="42"/>
      <c r="B12" s="45">
        <v>4</v>
      </c>
      <c r="C12" s="42"/>
      <c r="D12" s="48">
        <v>23</v>
      </c>
      <c r="E12" s="42"/>
      <c r="F12" s="46">
        <v>26</v>
      </c>
      <c r="G12" s="42"/>
      <c r="H12" s="42"/>
      <c r="I12" s="42"/>
      <c r="J12" s="53"/>
      <c r="K12" s="47"/>
      <c r="L12" s="50"/>
      <c r="N12" s="45">
        <v>74</v>
      </c>
    </row>
    <row r="13" spans="1:14" ht="19.5" thickBot="1">
      <c r="A13" s="42"/>
      <c r="B13" s="53"/>
      <c r="C13" s="42"/>
      <c r="D13" s="53"/>
      <c r="E13" s="42"/>
      <c r="F13" s="49"/>
      <c r="G13" s="42"/>
      <c r="H13" s="42"/>
      <c r="I13" s="42"/>
      <c r="J13" s="45">
        <v>49</v>
      </c>
      <c r="K13" s="51"/>
      <c r="L13" s="50"/>
    </row>
    <row r="14" spans="1:14" ht="20.25" thickBot="1">
      <c r="A14" s="42"/>
      <c r="B14" s="45">
        <v>5</v>
      </c>
      <c r="C14" s="42"/>
      <c r="D14" s="48">
        <v>10</v>
      </c>
      <c r="E14" s="42"/>
      <c r="F14" s="46">
        <v>27</v>
      </c>
      <c r="G14" s="42"/>
      <c r="H14" s="42"/>
      <c r="I14" s="42"/>
      <c r="J14" s="54"/>
      <c r="K14" s="51"/>
      <c r="L14" s="50"/>
      <c r="N14" s="45">
        <v>75</v>
      </c>
    </row>
    <row r="15" spans="1:14" ht="19.5" thickBot="1">
      <c r="A15" s="42"/>
      <c r="B15" s="53"/>
      <c r="C15" s="42"/>
      <c r="D15" s="53"/>
      <c r="E15" s="42"/>
      <c r="F15" s="49"/>
      <c r="G15" s="42"/>
      <c r="H15" s="42"/>
      <c r="I15" s="42"/>
      <c r="J15" s="45">
        <v>50</v>
      </c>
      <c r="K15" s="42"/>
      <c r="L15" s="55">
        <v>32</v>
      </c>
    </row>
    <row r="16" spans="1:14" ht="19.5" thickBot="1">
      <c r="A16" s="42"/>
      <c r="B16" s="45">
        <v>6</v>
      </c>
      <c r="C16" s="42"/>
      <c r="D16" s="53"/>
      <c r="E16" s="42"/>
      <c r="F16" s="46">
        <v>28</v>
      </c>
      <c r="G16" s="42"/>
      <c r="H16" s="42"/>
      <c r="I16" s="42"/>
      <c r="J16" s="54"/>
      <c r="L16" s="55">
        <v>36</v>
      </c>
      <c r="N16" s="45">
        <v>76</v>
      </c>
    </row>
    <row r="17" spans="1:14" ht="19.5" thickBot="1">
      <c r="A17" s="42"/>
      <c r="B17" s="53"/>
      <c r="C17" s="42"/>
      <c r="D17" s="53"/>
      <c r="E17" s="42"/>
      <c r="F17" s="50"/>
      <c r="G17" s="42"/>
      <c r="H17" s="42"/>
      <c r="I17" s="42"/>
      <c r="J17" s="45">
        <v>52</v>
      </c>
      <c r="L17" s="55">
        <v>37</v>
      </c>
    </row>
    <row r="18" spans="1:14" ht="20.25" thickBot="1">
      <c r="A18" s="42"/>
      <c r="B18" s="45">
        <v>7</v>
      </c>
      <c r="C18" s="42"/>
      <c r="D18" s="48">
        <v>1</v>
      </c>
      <c r="E18" s="42"/>
      <c r="F18" s="46">
        <v>29</v>
      </c>
      <c r="G18" s="42"/>
      <c r="H18" s="50"/>
      <c r="I18" s="42"/>
      <c r="J18" s="54"/>
      <c r="K18" s="47"/>
      <c r="L18" s="54"/>
      <c r="M18" s="56"/>
      <c r="N18" s="45">
        <v>77</v>
      </c>
    </row>
    <row r="19" spans="1:14" ht="20.25" thickBot="1">
      <c r="A19" s="42"/>
      <c r="B19" s="54"/>
      <c r="C19" s="42"/>
      <c r="D19" s="48">
        <v>2</v>
      </c>
      <c r="E19" s="42"/>
      <c r="F19" s="49"/>
      <c r="G19" s="42"/>
      <c r="H19" s="42"/>
      <c r="I19" s="42"/>
      <c r="J19" s="45">
        <v>53</v>
      </c>
      <c r="K19" s="51"/>
      <c r="L19" s="54"/>
    </row>
    <row r="20" spans="1:14" ht="20.25" thickBot="1">
      <c r="A20" s="42"/>
      <c r="B20" s="54"/>
      <c r="C20" s="42"/>
      <c r="D20" s="48">
        <v>3</v>
      </c>
      <c r="E20" s="42"/>
      <c r="F20" s="46">
        <v>30</v>
      </c>
      <c r="G20" s="42"/>
      <c r="H20" s="48">
        <v>21</v>
      </c>
      <c r="I20" s="42"/>
      <c r="J20" s="54"/>
      <c r="K20" s="51"/>
      <c r="L20" s="54"/>
      <c r="N20" s="45">
        <v>78</v>
      </c>
    </row>
    <row r="21" spans="1:14" ht="20.25" thickBot="1">
      <c r="A21" s="42"/>
      <c r="B21" s="45">
        <v>8</v>
      </c>
      <c r="C21" s="42"/>
      <c r="D21" s="48">
        <v>4</v>
      </c>
      <c r="E21" s="42"/>
      <c r="F21" s="50"/>
      <c r="G21" s="42"/>
      <c r="H21" s="58"/>
      <c r="I21" s="42"/>
      <c r="J21" s="45">
        <v>54</v>
      </c>
      <c r="L21" s="41"/>
    </row>
    <row r="22" spans="1:14" ht="20.25" thickBot="1">
      <c r="A22" s="42"/>
      <c r="B22" s="41"/>
      <c r="D22" s="41"/>
      <c r="E22" s="42"/>
      <c r="F22" s="46">
        <v>31</v>
      </c>
      <c r="G22" s="42"/>
      <c r="H22" s="48">
        <v>30</v>
      </c>
      <c r="I22" s="42"/>
      <c r="J22" s="54"/>
      <c r="L22" s="41"/>
      <c r="N22" s="45">
        <v>79</v>
      </c>
    </row>
    <row r="23" spans="1:14" ht="19.5" thickBot="1">
      <c r="A23" s="42"/>
      <c r="B23" s="45">
        <v>9</v>
      </c>
      <c r="D23" s="41"/>
      <c r="E23" s="42"/>
      <c r="F23" s="49"/>
      <c r="G23" s="42"/>
      <c r="H23" s="58"/>
      <c r="I23" s="42"/>
      <c r="J23" s="45">
        <v>55</v>
      </c>
      <c r="L23" s="41"/>
    </row>
    <row r="24" spans="1:14" ht="19.5" thickBot="1">
      <c r="A24" s="42"/>
      <c r="B24" s="54"/>
      <c r="D24" s="41"/>
      <c r="E24" s="42"/>
      <c r="F24" s="49"/>
      <c r="G24" s="42"/>
      <c r="H24" s="58"/>
      <c r="I24" s="42"/>
      <c r="J24" s="54"/>
      <c r="L24" s="41"/>
    </row>
    <row r="25" spans="1:14" ht="19.5" thickBot="1">
      <c r="A25" s="42"/>
      <c r="B25" s="53"/>
      <c r="C25" s="42"/>
      <c r="D25" s="53"/>
      <c r="E25" s="42"/>
      <c r="F25" s="46">
        <v>32</v>
      </c>
      <c r="H25" s="41"/>
      <c r="I25" s="42"/>
      <c r="J25" s="54"/>
      <c r="K25" s="47"/>
      <c r="L25" s="54"/>
      <c r="N25" s="45">
        <v>80</v>
      </c>
    </row>
    <row r="26" spans="1:14" ht="20.25" thickBot="1">
      <c r="A26" s="42"/>
      <c r="B26" s="45">
        <v>10</v>
      </c>
      <c r="C26" s="42"/>
      <c r="D26" s="48">
        <v>5</v>
      </c>
      <c r="E26" s="42"/>
      <c r="F26" s="50"/>
      <c r="G26" s="42"/>
      <c r="H26" s="58"/>
      <c r="I26" s="42"/>
      <c r="J26" s="45">
        <v>56</v>
      </c>
      <c r="K26" s="49"/>
      <c r="L26" s="53"/>
    </row>
    <row r="27" spans="1:14" ht="20.25" thickBot="1">
      <c r="A27" s="42"/>
      <c r="B27" s="53"/>
      <c r="C27" s="42"/>
      <c r="D27" s="48">
        <v>6</v>
      </c>
      <c r="E27" s="42"/>
      <c r="F27" s="46">
        <v>33</v>
      </c>
      <c r="H27" s="41"/>
      <c r="I27" s="42"/>
      <c r="J27" s="54"/>
      <c r="K27" s="42"/>
      <c r="L27" s="58"/>
      <c r="N27" s="45">
        <v>18</v>
      </c>
    </row>
    <row r="28" spans="1:14" ht="20.25" thickBot="1">
      <c r="A28" s="42"/>
      <c r="B28" s="45">
        <v>11</v>
      </c>
      <c r="C28" s="42"/>
      <c r="D28" s="48">
        <v>7</v>
      </c>
      <c r="E28" s="42"/>
      <c r="F28" s="50"/>
      <c r="H28" s="41"/>
      <c r="I28" s="42"/>
      <c r="J28" s="45">
        <v>57</v>
      </c>
      <c r="K28" s="42"/>
      <c r="L28" s="58"/>
    </row>
    <row r="29" spans="1:14" ht="20.25" thickBot="1">
      <c r="A29" s="42"/>
      <c r="B29" s="53"/>
      <c r="C29" s="42"/>
      <c r="D29" s="48">
        <v>8</v>
      </c>
      <c r="E29" s="42"/>
      <c r="F29" s="46">
        <v>34</v>
      </c>
      <c r="H29" s="41"/>
      <c r="I29" s="42"/>
      <c r="J29" s="54"/>
      <c r="K29" s="42"/>
      <c r="L29" s="58"/>
      <c r="N29" s="45">
        <v>39</v>
      </c>
    </row>
    <row r="30" spans="1:14" ht="20.25" thickBot="1">
      <c r="A30" s="42"/>
      <c r="B30" s="45">
        <v>12</v>
      </c>
      <c r="C30" s="42"/>
      <c r="D30" s="48">
        <v>9</v>
      </c>
      <c r="E30" s="42"/>
      <c r="H30" s="41"/>
      <c r="I30" s="42"/>
      <c r="J30" s="45">
        <v>58</v>
      </c>
      <c r="K30" s="49"/>
      <c r="L30" s="55">
        <v>33</v>
      </c>
    </row>
    <row r="31" spans="1:14" ht="19.5" thickBot="1">
      <c r="A31" s="42"/>
      <c r="B31" s="41"/>
      <c r="E31" s="42"/>
      <c r="F31" s="46">
        <v>35</v>
      </c>
      <c r="H31" s="41"/>
      <c r="I31" s="42"/>
      <c r="J31" s="42"/>
      <c r="K31" s="42"/>
      <c r="L31" s="55">
        <v>34</v>
      </c>
    </row>
    <row r="32" spans="1:14" ht="19.5" thickBot="1">
      <c r="A32" s="42"/>
      <c r="B32" s="45">
        <v>13</v>
      </c>
      <c r="C32" s="42"/>
      <c r="D32" s="49"/>
      <c r="E32" s="42"/>
      <c r="F32" s="49"/>
      <c r="G32" s="42"/>
      <c r="H32" s="53"/>
      <c r="I32" s="42"/>
      <c r="J32" s="45">
        <v>61</v>
      </c>
      <c r="K32" s="42"/>
      <c r="L32" s="55">
        <v>35</v>
      </c>
    </row>
    <row r="33" spans="1:13" ht="19.5" thickBot="1">
      <c r="A33" s="42"/>
      <c r="B33" s="53"/>
      <c r="C33" s="42"/>
      <c r="D33" s="49"/>
      <c r="E33" s="42"/>
      <c r="F33" s="46">
        <v>36</v>
      </c>
      <c r="G33" s="42"/>
      <c r="H33" s="53"/>
      <c r="I33" s="42"/>
      <c r="L33" s="55">
        <v>38</v>
      </c>
    </row>
    <row r="34" spans="1:13" ht="19.5" thickBot="1">
      <c r="A34" s="42"/>
      <c r="B34" s="45">
        <v>14</v>
      </c>
      <c r="C34" s="42"/>
      <c r="D34" s="49"/>
      <c r="E34" s="42"/>
      <c r="F34" s="49"/>
      <c r="G34" s="42"/>
      <c r="H34" s="53"/>
      <c r="I34" s="42"/>
      <c r="J34" s="45">
        <v>62</v>
      </c>
      <c r="K34" s="42"/>
      <c r="L34" s="50"/>
    </row>
    <row r="35" spans="1:13" ht="19.5" thickBot="1">
      <c r="A35" s="42"/>
      <c r="B35" s="53"/>
      <c r="C35" s="42"/>
      <c r="D35" s="49"/>
      <c r="E35" s="42"/>
      <c r="F35" s="46">
        <v>37</v>
      </c>
      <c r="G35" s="42"/>
      <c r="H35" s="83"/>
      <c r="I35" s="42"/>
      <c r="J35" s="42"/>
      <c r="K35" s="42"/>
      <c r="L35" s="50"/>
    </row>
    <row r="36" spans="1:13" ht="19.5" thickBot="1">
      <c r="A36" s="42"/>
      <c r="B36" s="45">
        <v>15</v>
      </c>
      <c r="C36" s="42"/>
      <c r="D36" s="49"/>
      <c r="E36" s="42"/>
      <c r="F36" s="50"/>
      <c r="G36" s="42"/>
      <c r="H36" s="83"/>
      <c r="I36" s="42"/>
      <c r="J36" s="45">
        <v>63</v>
      </c>
      <c r="L36" s="50"/>
    </row>
    <row r="37" spans="1:13" ht="19.5" thickBot="1">
      <c r="A37" s="42"/>
      <c r="B37" s="53"/>
      <c r="C37" s="42"/>
      <c r="D37" s="49"/>
      <c r="E37" s="42"/>
      <c r="F37" s="46">
        <v>40</v>
      </c>
      <c r="G37" s="42"/>
      <c r="H37" s="83"/>
      <c r="I37" s="42"/>
    </row>
    <row r="38" spans="1:13" ht="19.5" thickBot="1">
      <c r="A38" s="42"/>
      <c r="B38" s="45">
        <v>16</v>
      </c>
      <c r="C38" s="42"/>
      <c r="D38" s="49"/>
      <c r="E38" s="42"/>
      <c r="F38" s="50"/>
      <c r="G38" s="42"/>
      <c r="H38" s="83"/>
      <c r="I38" s="42"/>
      <c r="J38" s="45">
        <v>64</v>
      </c>
      <c r="K38" s="42"/>
      <c r="L38" s="59"/>
      <c r="M38" s="59"/>
    </row>
    <row r="39" spans="1:13" ht="19.5" thickBot="1">
      <c r="A39" s="42"/>
      <c r="B39" s="53"/>
      <c r="C39" s="42"/>
      <c r="D39" s="49"/>
      <c r="E39" s="42"/>
      <c r="F39" s="46">
        <v>42</v>
      </c>
      <c r="G39" s="42"/>
      <c r="H39" s="57">
        <v>28</v>
      </c>
      <c r="I39" s="42"/>
      <c r="J39" s="50"/>
      <c r="K39" s="42"/>
      <c r="L39" s="59"/>
      <c r="M39" s="59"/>
    </row>
    <row r="40" spans="1:13" ht="19.5" thickBot="1">
      <c r="A40" s="42"/>
      <c r="B40" s="45">
        <v>17</v>
      </c>
      <c r="C40" s="42"/>
      <c r="D40" s="49"/>
      <c r="E40" s="42"/>
      <c r="F40" s="50"/>
      <c r="G40" s="42"/>
      <c r="H40" s="83"/>
      <c r="I40" s="42"/>
      <c r="J40" s="45">
        <v>65</v>
      </c>
      <c r="K40" s="42"/>
      <c r="L40" s="42"/>
    </row>
    <row r="41" spans="1:13" ht="19.5" thickBot="1">
      <c r="A41" s="42"/>
      <c r="B41" s="53"/>
      <c r="C41" s="42"/>
      <c r="D41" s="49"/>
      <c r="E41" s="42"/>
      <c r="F41" s="46">
        <v>43</v>
      </c>
      <c r="G41" s="42"/>
      <c r="H41" s="83"/>
      <c r="I41" s="42"/>
      <c r="J41" s="42"/>
      <c r="K41" s="42"/>
      <c r="L41" s="42"/>
    </row>
    <row r="42" spans="1:13" ht="20.25" thickBot="1">
      <c r="A42" s="42"/>
      <c r="B42" s="45">
        <v>19</v>
      </c>
      <c r="C42" s="42"/>
      <c r="D42" s="52"/>
      <c r="E42" s="42"/>
      <c r="F42" s="50"/>
      <c r="G42" s="42"/>
      <c r="H42" s="57">
        <v>31</v>
      </c>
      <c r="I42" s="42"/>
      <c r="J42" s="45">
        <v>66</v>
      </c>
      <c r="K42" s="42"/>
      <c r="L42" s="42"/>
    </row>
    <row r="43" spans="1:13" ht="19.5" thickBot="1">
      <c r="A43" s="42"/>
      <c r="B43" s="53"/>
      <c r="C43" s="42"/>
      <c r="D43" s="53"/>
      <c r="E43" s="42"/>
      <c r="F43" s="46">
        <v>44</v>
      </c>
      <c r="G43" s="51"/>
      <c r="I43" s="42"/>
      <c r="J43" s="49"/>
      <c r="K43" s="49"/>
      <c r="L43" s="49"/>
    </row>
    <row r="44" spans="1:13" ht="20.25" thickBot="1">
      <c r="A44" s="42"/>
      <c r="B44" s="45">
        <v>20</v>
      </c>
      <c r="C44" s="42"/>
      <c r="D44" s="48">
        <v>16</v>
      </c>
      <c r="E44" s="42"/>
      <c r="F44" s="50"/>
      <c r="G44" s="47"/>
      <c r="H44" s="49"/>
      <c r="I44" s="42"/>
      <c r="J44" s="45">
        <v>67</v>
      </c>
      <c r="K44" s="49"/>
      <c r="L44" s="49"/>
    </row>
    <row r="45" spans="1:13" ht="19.5" thickBot="1">
      <c r="A45" s="42"/>
      <c r="B45" s="53"/>
      <c r="C45" s="42"/>
      <c r="D45" s="49"/>
      <c r="E45" s="42"/>
      <c r="F45" s="50"/>
      <c r="G45" s="47"/>
      <c r="H45" s="50"/>
      <c r="I45" s="42"/>
      <c r="J45" s="42"/>
      <c r="K45" s="42"/>
      <c r="L45" s="42"/>
    </row>
    <row r="46" spans="1:13" ht="19.5" thickBot="1">
      <c r="A46" s="42"/>
      <c r="B46" s="45">
        <v>21</v>
      </c>
      <c r="C46" s="42"/>
      <c r="D46" s="49"/>
      <c r="E46" s="42"/>
      <c r="F46" s="50"/>
      <c r="G46" s="47"/>
      <c r="H46" s="49"/>
      <c r="I46" s="42"/>
      <c r="J46" s="45">
        <v>68</v>
      </c>
    </row>
    <row r="47" spans="1:13" ht="19.5" thickBot="1">
      <c r="A47" s="42"/>
      <c r="B47" s="41"/>
      <c r="E47" s="42"/>
      <c r="F47" s="51"/>
      <c r="G47" s="51"/>
      <c r="I47" s="42"/>
    </row>
    <row r="48" spans="1:13" ht="19.5" thickBot="1">
      <c r="A48" s="42"/>
      <c r="B48" s="45">
        <v>22</v>
      </c>
      <c r="E48" s="42"/>
      <c r="F48" s="50"/>
      <c r="G48" s="47"/>
      <c r="H48" s="42"/>
      <c r="I48" s="42"/>
      <c r="J48" s="45">
        <v>69</v>
      </c>
    </row>
    <row r="49" spans="1:12" ht="19.5" thickBot="1">
      <c r="A49" s="42"/>
      <c r="B49" s="49"/>
      <c r="C49" s="42"/>
      <c r="D49" s="49"/>
      <c r="E49" s="42"/>
      <c r="F49" s="50"/>
      <c r="G49" s="47"/>
      <c r="H49" s="42"/>
      <c r="I49" s="42"/>
      <c r="J49" s="42"/>
      <c r="K49" s="42"/>
      <c r="L49" s="42"/>
    </row>
    <row r="50" spans="1:12" ht="19.5" thickBot="1">
      <c r="A50" s="42"/>
      <c r="E50" s="42"/>
      <c r="I50" s="42"/>
      <c r="J50" s="45">
        <v>70</v>
      </c>
      <c r="K50" s="42"/>
      <c r="L50" s="42"/>
    </row>
    <row r="51" spans="1:12" ht="18.75">
      <c r="A51" s="42"/>
      <c r="E51" s="42"/>
      <c r="I51" s="42"/>
      <c r="J51" s="42"/>
      <c r="K51" s="42"/>
      <c r="L51" s="42"/>
    </row>
    <row r="52" spans="1:12" ht="18.75">
      <c r="A52" s="42"/>
      <c r="D52" s="50" t="s">
        <v>351</v>
      </c>
      <c r="E52" s="42"/>
      <c r="I52" s="42"/>
      <c r="J52" s="42"/>
      <c r="K52" s="42"/>
      <c r="L52" s="42"/>
    </row>
    <row r="53" spans="1:12" ht="18.75">
      <c r="A53" s="42"/>
      <c r="B53" s="50"/>
      <c r="C53" s="42"/>
      <c r="D53" s="50" t="s">
        <v>340</v>
      </c>
      <c r="E53" s="42"/>
      <c r="I53" s="42"/>
      <c r="J53" s="42"/>
      <c r="K53" s="42"/>
      <c r="L53" s="42"/>
    </row>
    <row r="54" spans="1:12">
      <c r="D54" s="60"/>
    </row>
    <row r="55" spans="1:12">
      <c r="B55" s="207"/>
      <c r="C55" s="207"/>
      <c r="D55" s="60"/>
    </row>
    <row r="56" spans="1:12" ht="18.75">
      <c r="B56" s="208"/>
      <c r="C56" s="208"/>
      <c r="D56" s="49"/>
      <c r="E56" s="49"/>
      <c r="K56" s="49"/>
    </row>
    <row r="60" spans="1:12" ht="18.75">
      <c r="F60" s="49"/>
      <c r="G60" s="49"/>
      <c r="H60" s="49"/>
    </row>
  </sheetData>
  <mergeCells count="4">
    <mergeCell ref="B2:M2"/>
    <mergeCell ref="B3:M3"/>
    <mergeCell ref="B55:C55"/>
    <mergeCell ref="B56:C5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abSelected="1" topLeftCell="A76" zoomScale="110" zoomScaleNormal="110" workbookViewId="0">
      <selection activeCell="A2" sqref="A2"/>
    </sheetView>
  </sheetViews>
  <sheetFormatPr defaultRowHeight="15"/>
  <cols>
    <col min="1" max="1" width="6.28515625" customWidth="1"/>
    <col min="2" max="2" width="16" customWidth="1"/>
    <col min="3" max="3" width="40" customWidth="1"/>
    <col min="4" max="4" width="15.140625" style="3" customWidth="1"/>
    <col min="5" max="5" width="15.42578125" customWidth="1"/>
    <col min="6" max="6" width="9.140625" style="144"/>
    <col min="10" max="10" width="14.140625" customWidth="1"/>
    <col min="11" max="11" width="11" customWidth="1"/>
  </cols>
  <sheetData>
    <row r="1" spans="1:5" ht="79.5" customHeight="1">
      <c r="A1" s="209" t="s">
        <v>352</v>
      </c>
      <c r="B1" s="209"/>
      <c r="C1" s="209"/>
      <c r="D1" s="209"/>
      <c r="E1" s="209"/>
    </row>
    <row r="2" spans="1:5" ht="105">
      <c r="A2" s="4" t="s">
        <v>71</v>
      </c>
      <c r="B2" s="4" t="s">
        <v>0</v>
      </c>
      <c r="C2" s="4" t="s">
        <v>1</v>
      </c>
      <c r="D2" s="7" t="s">
        <v>2</v>
      </c>
      <c r="E2" s="4" t="s">
        <v>3</v>
      </c>
    </row>
    <row r="3" spans="1:5">
      <c r="A3" s="4"/>
      <c r="B3" s="4"/>
      <c r="C3" s="29" t="s">
        <v>173</v>
      </c>
      <c r="D3" s="31">
        <f>SUM(D4:D28)</f>
        <v>280.10500000000002</v>
      </c>
      <c r="E3" s="4"/>
    </row>
    <row r="4" spans="1:5">
      <c r="A4" s="5">
        <v>1</v>
      </c>
      <c r="B4" s="147" t="s">
        <v>5</v>
      </c>
      <c r="C4" s="6" t="s">
        <v>81</v>
      </c>
      <c r="D4" s="9">
        <f>VLOOKUP($B$4:$B$90,котельные!$B$3:$E$107,4,0)</f>
        <v>5.2</v>
      </c>
      <c r="E4" s="10" t="s">
        <v>126</v>
      </c>
    </row>
    <row r="5" spans="1:5">
      <c r="A5" s="5">
        <v>2</v>
      </c>
      <c r="B5" s="147" t="s">
        <v>6</v>
      </c>
      <c r="C5" s="6" t="s">
        <v>82</v>
      </c>
      <c r="D5" s="9">
        <f>VLOOKUP($B$4:$B$90,котельные!$B$3:$E$107,4,0)</f>
        <v>6.02</v>
      </c>
      <c r="E5" s="10" t="s">
        <v>126</v>
      </c>
    </row>
    <row r="6" spans="1:5">
      <c r="A6" s="5">
        <v>3</v>
      </c>
      <c r="B6" s="147" t="s">
        <v>7</v>
      </c>
      <c r="C6" s="23" t="s">
        <v>327</v>
      </c>
      <c r="D6" s="9">
        <f>VLOOKUP($B$4:$B$90,котельные!$B$3:$E$107,4,0)</f>
        <v>0.34399999999999997</v>
      </c>
      <c r="E6" s="10" t="s">
        <v>126</v>
      </c>
    </row>
    <row r="7" spans="1:5">
      <c r="A7" s="5">
        <v>4</v>
      </c>
      <c r="B7" s="147" t="s">
        <v>8</v>
      </c>
      <c r="C7" s="6" t="s">
        <v>83</v>
      </c>
      <c r="D7" s="9">
        <f>VLOOKUP($B$4:$B$90,котельные!$B$3:$E$107,4,0)</f>
        <v>19.5</v>
      </c>
      <c r="E7" s="10" t="s">
        <v>126</v>
      </c>
    </row>
    <row r="8" spans="1:5">
      <c r="A8" s="5">
        <v>5</v>
      </c>
      <c r="B8" s="147" t="s">
        <v>9</v>
      </c>
      <c r="C8" s="6" t="s">
        <v>84</v>
      </c>
      <c r="D8" s="9">
        <f>VLOOKUP($B$4:$B$90,котельные!$B$3:$E$107,4,0)</f>
        <v>22.36</v>
      </c>
      <c r="E8" s="10" t="s">
        <v>126</v>
      </c>
    </row>
    <row r="9" spans="1:5">
      <c r="A9" s="5">
        <v>6</v>
      </c>
      <c r="B9" s="147" t="s">
        <v>10</v>
      </c>
      <c r="C9" s="6" t="s">
        <v>85</v>
      </c>
      <c r="D9" s="9">
        <f>VLOOKUP($B$4:$B$90,котельные!$B$3:$E$107,4,0)</f>
        <v>3.44</v>
      </c>
      <c r="E9" s="10" t="s">
        <v>126</v>
      </c>
    </row>
    <row r="10" spans="1:5">
      <c r="A10" s="5">
        <v>7</v>
      </c>
      <c r="B10" s="147" t="s">
        <v>11</v>
      </c>
      <c r="C10" s="6" t="s">
        <v>86</v>
      </c>
      <c r="D10" s="9">
        <f>VLOOKUP($B$4:$B$90,котельные!$B$3:$E$107,4,0)</f>
        <v>41</v>
      </c>
      <c r="E10" s="10" t="s">
        <v>126</v>
      </c>
    </row>
    <row r="11" spans="1:5">
      <c r="A11" s="5">
        <v>8</v>
      </c>
      <c r="B11" s="147" t="s">
        <v>12</v>
      </c>
      <c r="C11" s="13" t="s">
        <v>172</v>
      </c>
      <c r="D11" s="9">
        <f>VLOOKUP($B$4:$B$90,котельные!$B$3:$E$107,4,0)</f>
        <v>12.675000000000001</v>
      </c>
      <c r="E11" s="10" t="s">
        <v>126</v>
      </c>
    </row>
    <row r="12" spans="1:5">
      <c r="A12" s="5">
        <v>9</v>
      </c>
      <c r="B12" s="147" t="s">
        <v>13</v>
      </c>
      <c r="C12" s="6" t="s">
        <v>87</v>
      </c>
      <c r="D12" s="9">
        <f>VLOOKUP($B$4:$B$90,котельные!$B$3:$E$107,4,0)</f>
        <v>1</v>
      </c>
      <c r="E12" s="10" t="s">
        <v>126</v>
      </c>
    </row>
    <row r="13" spans="1:5">
      <c r="A13" s="5">
        <v>10</v>
      </c>
      <c r="B13" s="147" t="s">
        <v>14</v>
      </c>
      <c r="C13" s="6" t="s">
        <v>115</v>
      </c>
      <c r="D13" s="9">
        <f>VLOOKUP($B$4:$B$90,котельные!$B$3:$E$107,4,0)</f>
        <v>38.450000000000003</v>
      </c>
      <c r="E13" s="10" t="s">
        <v>126</v>
      </c>
    </row>
    <row r="14" spans="1:5">
      <c r="A14" s="5">
        <v>11</v>
      </c>
      <c r="B14" s="147" t="s">
        <v>16</v>
      </c>
      <c r="C14" s="6" t="s">
        <v>88</v>
      </c>
      <c r="D14" s="9">
        <f>VLOOKUP($B$4:$B$90,котельные!$B$3:$E$107,4,0)</f>
        <v>3.6</v>
      </c>
      <c r="E14" s="10" t="s">
        <v>126</v>
      </c>
    </row>
    <row r="15" spans="1:5">
      <c r="A15" s="5">
        <v>12</v>
      </c>
      <c r="B15" s="147" t="s">
        <v>17</v>
      </c>
      <c r="C15" s="6" t="s">
        <v>89</v>
      </c>
      <c r="D15" s="9">
        <f>VLOOKUP($B$4:$B$90,котельные!$B$3:$E$107,4,0)</f>
        <v>9</v>
      </c>
      <c r="E15" s="10" t="s">
        <v>126</v>
      </c>
    </row>
    <row r="16" spans="1:5" ht="30">
      <c r="A16" s="5">
        <v>13</v>
      </c>
      <c r="B16" s="148" t="s">
        <v>268</v>
      </c>
      <c r="C16" s="38" t="s">
        <v>269</v>
      </c>
      <c r="D16" s="9">
        <f>VLOOKUP($B$4:$B$90,котельные!$B$3:$E$107,4,0)</f>
        <v>9</v>
      </c>
      <c r="E16" s="10" t="s">
        <v>126</v>
      </c>
    </row>
    <row r="17" spans="1:5">
      <c r="A17" s="5">
        <v>14</v>
      </c>
      <c r="B17" s="147" t="s">
        <v>25</v>
      </c>
      <c r="C17" s="13" t="s">
        <v>114</v>
      </c>
      <c r="D17" s="9">
        <f>VLOOKUP($B$4:$B$90,котельные!$B$3:$E$107,4,0)</f>
        <v>4.3</v>
      </c>
      <c r="E17" s="10" t="s">
        <v>126</v>
      </c>
    </row>
    <row r="18" spans="1:5">
      <c r="A18" s="5">
        <v>15</v>
      </c>
      <c r="B18" s="147" t="s">
        <v>298</v>
      </c>
      <c r="C18" s="13" t="s">
        <v>300</v>
      </c>
      <c r="D18" s="9">
        <f>VLOOKUP($B$4:$B$90,котельные!$B$3:$E$107,4,0)</f>
        <v>21.5</v>
      </c>
      <c r="E18" s="10" t="s">
        <v>126</v>
      </c>
    </row>
    <row r="19" spans="1:5">
      <c r="A19" s="5">
        <v>16</v>
      </c>
      <c r="B19" s="147" t="s">
        <v>303</v>
      </c>
      <c r="C19" s="13" t="s">
        <v>304</v>
      </c>
      <c r="D19" s="9">
        <v>6.88</v>
      </c>
      <c r="E19" s="10" t="s">
        <v>126</v>
      </c>
    </row>
    <row r="20" spans="1:5">
      <c r="A20" s="5">
        <v>17</v>
      </c>
      <c r="B20" s="147" t="s">
        <v>34</v>
      </c>
      <c r="C20" s="6" t="s">
        <v>90</v>
      </c>
      <c r="D20" s="9">
        <f>VLOOKUP($B$4:$B$90,котельные!$B$3:$E$107,4,0)</f>
        <v>8.4499999999999993</v>
      </c>
      <c r="E20" s="10" t="s">
        <v>126</v>
      </c>
    </row>
    <row r="21" spans="1:5">
      <c r="A21" s="5">
        <v>18</v>
      </c>
      <c r="B21" s="147" t="s">
        <v>35</v>
      </c>
      <c r="C21" s="6" t="s">
        <v>120</v>
      </c>
      <c r="D21" s="9">
        <f>VLOOKUP($B$4:$B$90,котельные!$B$3:$E$107,4,0)</f>
        <v>2.4</v>
      </c>
      <c r="E21" s="10" t="s">
        <v>127</v>
      </c>
    </row>
    <row r="22" spans="1:5">
      <c r="A22" s="5">
        <v>19</v>
      </c>
      <c r="B22" s="147" t="s">
        <v>37</v>
      </c>
      <c r="C22" s="6" t="s">
        <v>91</v>
      </c>
      <c r="D22" s="9">
        <f>VLOOKUP($B$4:$B$90,котельные!$B$3:$E$107,4,0)</f>
        <v>38.700000000000003</v>
      </c>
      <c r="E22" s="10" t="s">
        <v>126</v>
      </c>
    </row>
    <row r="23" spans="1:5">
      <c r="A23" s="5">
        <v>20</v>
      </c>
      <c r="B23" s="147" t="s">
        <v>39</v>
      </c>
      <c r="C23" s="6" t="s">
        <v>122</v>
      </c>
      <c r="D23" s="9">
        <f>VLOOKUP($B$4:$B$90,котельные!$B$3:$E$107,4,0)</f>
        <v>6.02</v>
      </c>
      <c r="E23" s="10" t="s">
        <v>126</v>
      </c>
    </row>
    <row r="24" spans="1:5">
      <c r="A24" s="5">
        <v>21</v>
      </c>
      <c r="B24" s="147" t="s">
        <v>40</v>
      </c>
      <c r="C24" s="6" t="s">
        <v>92</v>
      </c>
      <c r="D24" s="9">
        <f>VLOOKUP($B$4:$B$90,котельные!$B$3:$E$107,4,0)</f>
        <v>3.1709999999999998</v>
      </c>
      <c r="E24" s="10" t="s">
        <v>126</v>
      </c>
    </row>
    <row r="25" spans="1:5">
      <c r="A25" s="5">
        <v>22</v>
      </c>
      <c r="B25" s="147" t="s">
        <v>41</v>
      </c>
      <c r="C25" s="6" t="s">
        <v>93</v>
      </c>
      <c r="D25" s="9">
        <f>VLOOKUP($B$4:$B$90,котельные!$B$3:$E$107,4,0)</f>
        <v>0.86</v>
      </c>
      <c r="E25" s="10" t="s">
        <v>126</v>
      </c>
    </row>
    <row r="26" spans="1:5">
      <c r="A26" s="5">
        <v>23</v>
      </c>
      <c r="B26" s="147" t="s">
        <v>42</v>
      </c>
      <c r="C26" s="6" t="s">
        <v>123</v>
      </c>
      <c r="D26" s="9">
        <f>VLOOKUP($B$4:$B$90,котельные!$B$3:$E$107,4,0)</f>
        <v>3.44</v>
      </c>
      <c r="E26" s="10" t="s">
        <v>126</v>
      </c>
    </row>
    <row r="27" spans="1:5">
      <c r="A27" s="5">
        <v>24</v>
      </c>
      <c r="B27" s="147" t="s">
        <v>30</v>
      </c>
      <c r="C27" s="18" t="s">
        <v>171</v>
      </c>
      <c r="D27" s="9">
        <f>VLOOKUP($B$4:$B$90,котельные!$B$3:$E$107,4,0)</f>
        <v>0.12</v>
      </c>
      <c r="E27" s="10" t="s">
        <v>127</v>
      </c>
    </row>
    <row r="28" spans="1:5">
      <c r="A28" s="5">
        <v>25</v>
      </c>
      <c r="B28" s="6" t="s">
        <v>44</v>
      </c>
      <c r="C28" s="6" t="s">
        <v>124</v>
      </c>
      <c r="D28" s="9">
        <f>VLOOKUP($B$4:$B$90,котельные!$B$3:$E$107,4,0)</f>
        <v>12.675000000000001</v>
      </c>
      <c r="E28" s="10" t="s">
        <v>126</v>
      </c>
    </row>
    <row r="29" spans="1:5">
      <c r="A29" s="5"/>
      <c r="B29" s="6"/>
      <c r="C29" s="18"/>
      <c r="D29" s="9"/>
      <c r="E29" s="10"/>
    </row>
    <row r="30" spans="1:5">
      <c r="A30" s="5"/>
      <c r="B30" s="6"/>
      <c r="C30" s="14" t="s">
        <v>174</v>
      </c>
      <c r="D30" s="32">
        <f>D31+D32+D33+D34+D35+D37+D38+D39+D40</f>
        <v>123.017</v>
      </c>
      <c r="E30" s="10"/>
    </row>
    <row r="31" spans="1:5">
      <c r="A31" s="5">
        <v>1</v>
      </c>
      <c r="B31" s="6" t="s">
        <v>18</v>
      </c>
      <c r="C31" s="6" t="s">
        <v>72</v>
      </c>
      <c r="D31" s="9">
        <f>VLOOKUP($B$4:$B$90,котельные!$B$3:$E$107,4,0)</f>
        <v>12.675000000000001</v>
      </c>
      <c r="E31" s="10" t="s">
        <v>126</v>
      </c>
    </row>
    <row r="32" spans="1:5">
      <c r="A32" s="5">
        <v>2</v>
      </c>
      <c r="B32" s="6" t="s">
        <v>19</v>
      </c>
      <c r="C32" s="6" t="s">
        <v>73</v>
      </c>
      <c r="D32" s="9">
        <f>VLOOKUP($B$4:$B$90,котельные!$B$3:$E$107,4,0)</f>
        <v>4.9020000000000001</v>
      </c>
      <c r="E32" s="10" t="s">
        <v>126</v>
      </c>
    </row>
    <row r="33" spans="1:5">
      <c r="A33" s="5">
        <v>3</v>
      </c>
      <c r="B33" s="6" t="s">
        <v>21</v>
      </c>
      <c r="C33" s="6" t="s">
        <v>74</v>
      </c>
      <c r="D33" s="9">
        <f>VLOOKUP($B$4:$B$90,котельные!$B$3:$E$107,4,0)</f>
        <v>2.58</v>
      </c>
      <c r="E33" s="10" t="s">
        <v>126</v>
      </c>
    </row>
    <row r="34" spans="1:5">
      <c r="A34" s="5">
        <v>4</v>
      </c>
      <c r="B34" s="6" t="s">
        <v>23</v>
      </c>
      <c r="C34" s="6" t="s">
        <v>75</v>
      </c>
      <c r="D34" s="9">
        <f>VLOOKUP($B$4:$B$90,котельные!$B$3:$E$107,4,0)</f>
        <v>32.5</v>
      </c>
      <c r="E34" s="10" t="s">
        <v>126</v>
      </c>
    </row>
    <row r="35" spans="1:5">
      <c r="A35" s="5">
        <v>5</v>
      </c>
      <c r="B35" s="6" t="s">
        <v>24</v>
      </c>
      <c r="C35" s="6" t="s">
        <v>76</v>
      </c>
      <c r="D35" s="9">
        <f>VLOOKUP($B$4:$B$90,котельные!$B$3:$E$107,4,0)</f>
        <v>19.5</v>
      </c>
      <c r="E35" s="10" t="s">
        <v>126</v>
      </c>
    </row>
    <row r="36" spans="1:5">
      <c r="A36" s="5">
        <v>6</v>
      </c>
      <c r="B36" s="6" t="s">
        <v>326</v>
      </c>
      <c r="C36" s="6" t="s">
        <v>329</v>
      </c>
      <c r="D36" s="9">
        <f>VLOOKUP($B$4:$B$90,котельные!$B$3:$E$107,4,0)</f>
        <v>0.90300000000000002</v>
      </c>
      <c r="E36" s="10" t="s">
        <v>126</v>
      </c>
    </row>
    <row r="37" spans="1:5">
      <c r="A37" s="5">
        <v>7</v>
      </c>
      <c r="B37" s="6" t="s">
        <v>38</v>
      </c>
      <c r="C37" s="13" t="s">
        <v>77</v>
      </c>
      <c r="D37" s="9">
        <f>VLOOKUP($B$4:$B$90,котельные!$B$3:$E$107,4,0)</f>
        <v>0.18</v>
      </c>
      <c r="E37" s="10" t="s">
        <v>126</v>
      </c>
    </row>
    <row r="38" spans="1:5">
      <c r="A38" s="5">
        <v>8</v>
      </c>
      <c r="B38" s="6" t="s">
        <v>49</v>
      </c>
      <c r="C38" s="6" t="s">
        <v>78</v>
      </c>
      <c r="D38" s="9">
        <f>VLOOKUP($B$4:$B$90,котельные!$B$3:$E$107,4,0)</f>
        <v>0.12</v>
      </c>
      <c r="E38" s="10" t="s">
        <v>128</v>
      </c>
    </row>
    <row r="39" spans="1:5">
      <c r="A39" s="5">
        <v>9</v>
      </c>
      <c r="B39" s="6" t="s">
        <v>50</v>
      </c>
      <c r="C39" s="6" t="s">
        <v>125</v>
      </c>
      <c r="D39" s="9">
        <f>VLOOKUP($B$4:$B$90,котельные!$B$3:$E$107,4,0)</f>
        <v>18.059999999999999</v>
      </c>
      <c r="E39" s="10" t="s">
        <v>126</v>
      </c>
    </row>
    <row r="40" spans="1:5">
      <c r="A40" s="5">
        <v>10</v>
      </c>
      <c r="B40" s="6" t="s">
        <v>271</v>
      </c>
      <c r="C40" s="6" t="s">
        <v>273</v>
      </c>
      <c r="D40" s="9">
        <f>VLOOKUP($B$4:$B$90,котельные!$B$3:$E$107,4,0)</f>
        <v>32.5</v>
      </c>
      <c r="E40" s="10" t="s">
        <v>126</v>
      </c>
    </row>
    <row r="41" spans="1:5">
      <c r="A41" s="5"/>
      <c r="B41" s="6"/>
      <c r="C41" s="6"/>
      <c r="D41" s="9"/>
      <c r="E41" s="10"/>
    </row>
    <row r="42" spans="1:5">
      <c r="A42" s="5"/>
      <c r="B42" s="6"/>
      <c r="C42" s="14" t="s">
        <v>179</v>
      </c>
      <c r="D42" s="32">
        <f>D43+D44+D45+D46+D47+D48+D49+D50</f>
        <v>16.902999999999999</v>
      </c>
      <c r="E42" s="10"/>
    </row>
    <row r="43" spans="1:5">
      <c r="A43" s="5">
        <v>1</v>
      </c>
      <c r="B43" s="6" t="s">
        <v>51</v>
      </c>
      <c r="C43" s="6" t="s">
        <v>97</v>
      </c>
      <c r="D43" s="9">
        <f>VLOOKUP($B$4:$B$90,котельные!$B$3:$E$107,4,0)</f>
        <v>4</v>
      </c>
      <c r="E43" s="10" t="s">
        <v>126</v>
      </c>
    </row>
    <row r="44" spans="1:5">
      <c r="A44" s="5">
        <v>2</v>
      </c>
      <c r="B44" s="6" t="s">
        <v>52</v>
      </c>
      <c r="C44" s="6" t="s">
        <v>180</v>
      </c>
      <c r="D44" s="9">
        <f>VLOOKUP($B$4:$B$90,котельные!$B$3:$E$107,4,0)</f>
        <v>4.5519999999999996</v>
      </c>
      <c r="E44" s="10" t="s">
        <v>126</v>
      </c>
    </row>
    <row r="45" spans="1:5">
      <c r="A45" s="5">
        <v>3</v>
      </c>
      <c r="B45" s="6" t="s">
        <v>53</v>
      </c>
      <c r="C45" s="6" t="s">
        <v>181</v>
      </c>
      <c r="D45" s="9">
        <f>VLOOKUP($B$4:$B$90,котельные!$B$3:$E$107,4,0)</f>
        <v>3.6</v>
      </c>
      <c r="E45" s="10" t="s">
        <v>126</v>
      </c>
    </row>
    <row r="46" spans="1:5">
      <c r="A46" s="5">
        <v>4</v>
      </c>
      <c r="B46" s="6" t="s">
        <v>54</v>
      </c>
      <c r="C46" s="6" t="s">
        <v>182</v>
      </c>
      <c r="D46" s="9">
        <f>VLOOKUP($B$4:$B$90,котельные!$B$3:$E$107,4,0)</f>
        <v>0.45700000000000002</v>
      </c>
      <c r="E46" s="10" t="s">
        <v>126</v>
      </c>
    </row>
    <row r="47" spans="1:5">
      <c r="A47" s="5">
        <v>5</v>
      </c>
      <c r="B47" s="6" t="s">
        <v>55</v>
      </c>
      <c r="C47" s="6" t="s">
        <v>183</v>
      </c>
      <c r="D47" s="9">
        <f>VLOOKUP($B$4:$B$90,котельные!$B$3:$E$107,4,0)</f>
        <v>0.152</v>
      </c>
      <c r="E47" s="10" t="s">
        <v>126</v>
      </c>
    </row>
    <row r="48" spans="1:5" ht="15.75">
      <c r="A48" s="5">
        <v>6</v>
      </c>
      <c r="B48" s="6" t="s">
        <v>68</v>
      </c>
      <c r="C48" s="8" t="s">
        <v>110</v>
      </c>
      <c r="D48" s="9">
        <f>VLOOKUP($B$4:$B$90,котельные!$B$3:$E$107,4,0)</f>
        <v>0.11</v>
      </c>
      <c r="E48" s="10" t="s">
        <v>126</v>
      </c>
    </row>
    <row r="49" spans="1:5" ht="15.75">
      <c r="A49" s="5">
        <v>7</v>
      </c>
      <c r="B49" s="6" t="s">
        <v>69</v>
      </c>
      <c r="C49" s="8" t="s">
        <v>111</v>
      </c>
      <c r="D49" s="9">
        <f>VLOOKUP($B$4:$B$90,котельные!$B$3:$E$107,4,0)</f>
        <v>1.032</v>
      </c>
      <c r="E49" s="10" t="s">
        <v>126</v>
      </c>
    </row>
    <row r="50" spans="1:5" ht="15.75">
      <c r="A50" s="5">
        <v>8</v>
      </c>
      <c r="B50" s="6" t="s">
        <v>70</v>
      </c>
      <c r="C50" s="8" t="s">
        <v>112</v>
      </c>
      <c r="D50" s="9">
        <f>VLOOKUP($B$4:$B$90,котельные!$B$3:$E$107,4,0)</f>
        <v>3</v>
      </c>
      <c r="E50" s="10" t="s">
        <v>126</v>
      </c>
    </row>
    <row r="51" spans="1:5">
      <c r="A51" s="5"/>
      <c r="B51" s="6"/>
      <c r="C51" s="6"/>
      <c r="D51" s="9"/>
      <c r="E51" s="10"/>
    </row>
    <row r="52" spans="1:5">
      <c r="A52" s="14">
        <f>A28+A40+A50</f>
        <v>43</v>
      </c>
      <c r="B52" s="6"/>
      <c r="C52" s="14" t="s">
        <v>185</v>
      </c>
      <c r="D52" s="32">
        <f>D3+D30+D42</f>
        <v>420.02499999999998</v>
      </c>
      <c r="E52" s="10"/>
    </row>
    <row r="53" spans="1:5">
      <c r="A53" s="5"/>
      <c r="B53" s="6"/>
      <c r="C53" s="6"/>
      <c r="D53" s="9"/>
      <c r="E53" s="10"/>
    </row>
    <row r="54" spans="1:5">
      <c r="A54" s="5"/>
      <c r="B54" s="6"/>
      <c r="C54" s="15" t="s">
        <v>176</v>
      </c>
      <c r="D54" s="32">
        <f>D55+D56+D57+D58+D59+D60+D61+D62+D63+D64</f>
        <v>149.67599999999999</v>
      </c>
      <c r="E54" s="10"/>
    </row>
    <row r="55" spans="1:5">
      <c r="A55" s="5">
        <v>1</v>
      </c>
      <c r="B55" s="6" t="s">
        <v>22</v>
      </c>
      <c r="C55" s="6" t="s">
        <v>184</v>
      </c>
      <c r="D55" s="9">
        <f>VLOOKUP($B$4:$B$90,котельные!$B$3:$E$107,4,0)</f>
        <v>5.16</v>
      </c>
      <c r="E55" s="10" t="s">
        <v>126</v>
      </c>
    </row>
    <row r="56" spans="1:5">
      <c r="A56" s="5">
        <v>2</v>
      </c>
      <c r="B56" s="6" t="s">
        <v>26</v>
      </c>
      <c r="C56" s="6" t="s">
        <v>177</v>
      </c>
      <c r="D56" s="9">
        <f>VLOOKUP($B$4:$B$90,котельные!$B$3:$E$107,4,0)</f>
        <v>7.8</v>
      </c>
      <c r="E56" s="10" t="s">
        <v>126</v>
      </c>
    </row>
    <row r="57" spans="1:5">
      <c r="A57" s="5">
        <v>3</v>
      </c>
      <c r="B57" s="6" t="s">
        <v>28</v>
      </c>
      <c r="C57" s="6" t="s">
        <v>116</v>
      </c>
      <c r="D57" s="9">
        <f>VLOOKUP($B$4:$B$90,котельные!$B$3:$E$107,4,0)</f>
        <v>1.6160000000000001</v>
      </c>
      <c r="E57" s="10" t="s">
        <v>126</v>
      </c>
    </row>
    <row r="58" spans="1:5">
      <c r="A58" s="5">
        <v>4</v>
      </c>
      <c r="B58" s="6" t="s">
        <v>43</v>
      </c>
      <c r="C58" s="6" t="s">
        <v>187</v>
      </c>
      <c r="D58" s="9">
        <f>VLOOKUP($B$4:$B$90,котельные!$B$3:$E$107,4,0)</f>
        <v>92.5</v>
      </c>
      <c r="E58" s="10" t="s">
        <v>126</v>
      </c>
    </row>
    <row r="59" spans="1:5">
      <c r="A59" s="5">
        <v>5</v>
      </c>
      <c r="B59" s="6" t="s">
        <v>45</v>
      </c>
      <c r="C59" s="6" t="s">
        <v>188</v>
      </c>
      <c r="D59" s="9">
        <f>VLOOKUP($B$4:$B$90,котельные!$B$3:$E$107,4,0)</f>
        <v>10</v>
      </c>
      <c r="E59" s="10" t="s">
        <v>126</v>
      </c>
    </row>
    <row r="60" spans="1:5">
      <c r="A60" s="5">
        <v>6</v>
      </c>
      <c r="B60" s="6" t="s">
        <v>46</v>
      </c>
      <c r="C60" s="6" t="s">
        <v>188</v>
      </c>
      <c r="D60" s="9">
        <f>VLOOKUP($B$4:$B$90,котельные!$B$3:$E$107,4,0)</f>
        <v>7.7</v>
      </c>
      <c r="E60" s="10" t="s">
        <v>126</v>
      </c>
    </row>
    <row r="61" spans="1:5">
      <c r="A61" s="5">
        <v>7</v>
      </c>
      <c r="B61" s="6" t="s">
        <v>47</v>
      </c>
      <c r="C61" s="6" t="s">
        <v>188</v>
      </c>
      <c r="D61" s="9">
        <f>VLOOKUP($B$4:$B$90,котельные!$B$3:$E$107,4,0)</f>
        <v>12.6</v>
      </c>
      <c r="E61" s="10" t="s">
        <v>126</v>
      </c>
    </row>
    <row r="62" spans="1:5">
      <c r="A62" s="5">
        <v>8</v>
      </c>
      <c r="B62" s="6" t="s">
        <v>48</v>
      </c>
      <c r="C62" s="6" t="s">
        <v>188</v>
      </c>
      <c r="D62" s="9">
        <f>VLOOKUP($B$4:$B$90,котельные!$B$3:$E$107,4,0)</f>
        <v>4.2</v>
      </c>
      <c r="E62" s="10" t="s">
        <v>126</v>
      </c>
    </row>
    <row r="63" spans="1:5">
      <c r="A63" s="5">
        <v>9</v>
      </c>
      <c r="B63" s="6" t="s">
        <v>63</v>
      </c>
      <c r="C63" s="6" t="s">
        <v>189</v>
      </c>
      <c r="D63" s="9">
        <f>VLOOKUP($B$4:$B$90,котельные!$B$3:$E$107,4,0)</f>
        <v>5.4</v>
      </c>
      <c r="E63" s="10" t="s">
        <v>126</v>
      </c>
    </row>
    <row r="64" spans="1:5">
      <c r="A64" s="5">
        <v>10</v>
      </c>
      <c r="B64" s="6" t="s">
        <v>56</v>
      </c>
      <c r="C64" s="6" t="s">
        <v>98</v>
      </c>
      <c r="D64" s="9">
        <f>VLOOKUP($B$4:$B$90,котельные!$B$3:$E$107,4,0)</f>
        <v>2.7</v>
      </c>
      <c r="E64" s="10" t="s">
        <v>126</v>
      </c>
    </row>
    <row r="65" spans="1:5">
      <c r="A65" s="5"/>
      <c r="B65" s="6"/>
      <c r="C65" s="6"/>
      <c r="D65" s="9"/>
      <c r="E65" s="10"/>
    </row>
    <row r="66" spans="1:5">
      <c r="A66" s="5"/>
      <c r="B66" s="6"/>
      <c r="C66" s="14" t="s">
        <v>175</v>
      </c>
      <c r="D66" s="32">
        <f>D67+D68+D69+D70</f>
        <v>13.842000000000001</v>
      </c>
      <c r="E66" s="10"/>
    </row>
    <row r="67" spans="1:5">
      <c r="A67" s="5">
        <v>1</v>
      </c>
      <c r="B67" s="6" t="s">
        <v>15</v>
      </c>
      <c r="C67" s="6" t="s">
        <v>79</v>
      </c>
      <c r="D67" s="9">
        <f>VLOOKUP($B$4:$B$90,котельные!$B$3:$E$107,4,0)</f>
        <v>1.2</v>
      </c>
      <c r="E67" s="10" t="s">
        <v>126</v>
      </c>
    </row>
    <row r="68" spans="1:5">
      <c r="A68" s="5">
        <v>2</v>
      </c>
      <c r="B68" s="6" t="s">
        <v>29</v>
      </c>
      <c r="C68" s="6" t="s">
        <v>117</v>
      </c>
      <c r="D68" s="9">
        <f>VLOOKUP($B$4:$B$90,котельные!$B$3:$E$107,4,0)</f>
        <v>5.16</v>
      </c>
      <c r="E68" s="10" t="s">
        <v>126</v>
      </c>
    </row>
    <row r="69" spans="1:5">
      <c r="A69" s="5">
        <v>3</v>
      </c>
      <c r="B69" s="6" t="s">
        <v>312</v>
      </c>
      <c r="C69" s="6" t="s">
        <v>313</v>
      </c>
      <c r="D69" s="9">
        <f>VLOOKUP($B$4:$B$90,котельные!$B$3:$E$107,4,0)</f>
        <v>6.45</v>
      </c>
      <c r="E69" s="10" t="s">
        <v>126</v>
      </c>
    </row>
    <row r="70" spans="1:5">
      <c r="A70" s="86">
        <v>4</v>
      </c>
      <c r="B70" s="6" t="s">
        <v>33</v>
      </c>
      <c r="C70" s="6" t="s">
        <v>79</v>
      </c>
      <c r="D70" s="9">
        <f>VLOOKUP($B$4:$B$90,котельные!$B$3:$E$107,4,0)</f>
        <v>1.032</v>
      </c>
      <c r="E70" s="10" t="s">
        <v>126</v>
      </c>
    </row>
    <row r="71" spans="1:5">
      <c r="A71" s="6"/>
      <c r="B71" s="6"/>
      <c r="C71" s="14" t="s">
        <v>178</v>
      </c>
      <c r="D71" s="32">
        <f>D72+D73+D74+D75+D77+D78+D79+D80+D81+D82+D83+D84+D85+D86+D87</f>
        <v>29.792999999999999</v>
      </c>
      <c r="E71" s="6"/>
    </row>
    <row r="72" spans="1:5">
      <c r="A72" s="5">
        <v>1</v>
      </c>
      <c r="B72" s="6" t="s">
        <v>20</v>
      </c>
      <c r="C72" s="6" t="s">
        <v>190</v>
      </c>
      <c r="D72" s="9">
        <f>VLOOKUP($B$4:$B$90,котельные!$B$3:$E$107,4,0)</f>
        <v>1.1000000000000001</v>
      </c>
      <c r="E72" s="10" t="s">
        <v>126</v>
      </c>
    </row>
    <row r="73" spans="1:5">
      <c r="A73" s="5">
        <v>2</v>
      </c>
      <c r="B73" s="6" t="s">
        <v>27</v>
      </c>
      <c r="C73" s="6" t="s">
        <v>191</v>
      </c>
      <c r="D73" s="9">
        <f>VLOOKUP($B$4:$B$90,котельные!$B$3:$E$107,4,0)</f>
        <v>0.86</v>
      </c>
      <c r="E73" s="10" t="s">
        <v>126</v>
      </c>
    </row>
    <row r="74" spans="1:5">
      <c r="A74" s="5">
        <v>3</v>
      </c>
      <c r="B74" s="6" t="s">
        <v>31</v>
      </c>
      <c r="C74" s="6" t="s">
        <v>119</v>
      </c>
      <c r="D74" s="9">
        <f>VLOOKUP($B$4:$B$90,котельные!$B$3:$E$107,4,0)</f>
        <v>6.75</v>
      </c>
      <c r="E74" s="10" t="s">
        <v>126</v>
      </c>
    </row>
    <row r="75" spans="1:5">
      <c r="A75" s="5">
        <v>4</v>
      </c>
      <c r="B75" s="6" t="s">
        <v>32</v>
      </c>
      <c r="C75" s="6" t="s">
        <v>118</v>
      </c>
      <c r="D75" s="9">
        <f>VLOOKUP($B$4:$B$90,котельные!$B$3:$E$107,4,0)</f>
        <v>6.45</v>
      </c>
      <c r="E75" s="10" t="s">
        <v>126</v>
      </c>
    </row>
    <row r="76" spans="1:5">
      <c r="A76" s="5">
        <v>5</v>
      </c>
      <c r="B76" s="6" t="s">
        <v>325</v>
      </c>
      <c r="C76" s="6" t="s">
        <v>342</v>
      </c>
      <c r="D76" s="9">
        <f>VLOOKUP($B$4:$B$90,котельные!$B$3:$E$107,4,0)</f>
        <v>4.5149999999999997</v>
      </c>
      <c r="E76" s="10" t="s">
        <v>126</v>
      </c>
    </row>
    <row r="77" spans="1:5">
      <c r="A77" s="5">
        <v>6</v>
      </c>
      <c r="B77" s="6" t="s">
        <v>36</v>
      </c>
      <c r="C77" s="6" t="s">
        <v>192</v>
      </c>
      <c r="D77" s="9">
        <f>VLOOKUP($B$4:$B$90,котельные!$B$3:$E$107,4,0)</f>
        <v>0.25800000000000001</v>
      </c>
      <c r="E77" s="10" t="s">
        <v>128</v>
      </c>
    </row>
    <row r="78" spans="1:5">
      <c r="A78" s="5">
        <v>7</v>
      </c>
      <c r="B78" s="6" t="s">
        <v>57</v>
      </c>
      <c r="C78" s="6" t="s">
        <v>99</v>
      </c>
      <c r="D78" s="9">
        <f>VLOOKUP($B$4:$B$90,котельные!$B$3:$E$107,4,0)</f>
        <v>0.108</v>
      </c>
      <c r="E78" s="10" t="s">
        <v>127</v>
      </c>
    </row>
    <row r="79" spans="1:5">
      <c r="A79" s="5">
        <v>8</v>
      </c>
      <c r="B79" s="6" t="s">
        <v>58</v>
      </c>
      <c r="C79" s="6" t="s">
        <v>100</v>
      </c>
      <c r="D79" s="9">
        <f>VLOOKUP($B$4:$B$90,котельные!$B$3:$E$107,4,0)</f>
        <v>4</v>
      </c>
      <c r="E79" s="10" t="s">
        <v>126</v>
      </c>
    </row>
    <row r="80" spans="1:5">
      <c r="A80" s="5">
        <v>9</v>
      </c>
      <c r="B80" s="6" t="s">
        <v>59</v>
      </c>
      <c r="C80" s="6" t="s">
        <v>101</v>
      </c>
      <c r="D80" s="9">
        <f>VLOOKUP($B$4:$B$90,котельные!$B$3:$E$107,4,0)</f>
        <v>0.51600000000000001</v>
      </c>
      <c r="E80" s="10" t="s">
        <v>126</v>
      </c>
    </row>
    <row r="81" spans="1:7">
      <c r="A81" s="5">
        <v>10</v>
      </c>
      <c r="B81" s="6" t="s">
        <v>60</v>
      </c>
      <c r="C81" s="6" t="s">
        <v>102</v>
      </c>
      <c r="D81" s="9">
        <f>VLOOKUP($B$4:$B$90,котельные!$B$3:$E$107,4,0)</f>
        <v>1.256</v>
      </c>
      <c r="E81" s="10" t="s">
        <v>126</v>
      </c>
    </row>
    <row r="82" spans="1:7">
      <c r="A82" s="5">
        <v>11</v>
      </c>
      <c r="B82" s="6" t="s">
        <v>61</v>
      </c>
      <c r="C82" s="6" t="s">
        <v>103</v>
      </c>
      <c r="D82" s="9">
        <f>VLOOKUP($B$4:$B$90,котельные!$B$3:$E$107,4,0)</f>
        <v>4.5</v>
      </c>
      <c r="E82" s="10" t="s">
        <v>126</v>
      </c>
    </row>
    <row r="83" spans="1:7">
      <c r="A83" s="5">
        <v>12</v>
      </c>
      <c r="B83" s="6" t="s">
        <v>62</v>
      </c>
      <c r="C83" s="6" t="s">
        <v>104</v>
      </c>
      <c r="D83" s="9">
        <f>VLOOKUP($B$4:$B$90,котельные!$B$3:$E$107,4,0)</f>
        <v>3.44</v>
      </c>
      <c r="E83" s="10" t="s">
        <v>126</v>
      </c>
    </row>
    <row r="84" spans="1:7">
      <c r="A84" s="5">
        <v>13</v>
      </c>
      <c r="B84" s="6" t="s">
        <v>64</v>
      </c>
      <c r="C84" s="6" t="s">
        <v>106</v>
      </c>
      <c r="D84" s="9">
        <f>VLOOKUP($B$4:$B$90,котельные!$B$3:$E$107,4,0)</f>
        <v>0.23100000000000001</v>
      </c>
      <c r="E84" s="10" t="s">
        <v>126</v>
      </c>
    </row>
    <row r="85" spans="1:7">
      <c r="A85" s="5">
        <v>14</v>
      </c>
      <c r="B85" s="6" t="s">
        <v>65</v>
      </c>
      <c r="C85" s="6" t="s">
        <v>107</v>
      </c>
      <c r="D85" s="9">
        <f>VLOOKUP($B$4:$B$90,котельные!$B$3:$E$107,4,0)</f>
        <v>0.108</v>
      </c>
      <c r="E85" s="10" t="s">
        <v>127</v>
      </c>
    </row>
    <row r="86" spans="1:7">
      <c r="A86" s="5">
        <v>15</v>
      </c>
      <c r="B86" s="6" t="s">
        <v>66</v>
      </c>
      <c r="C86" s="6" t="s">
        <v>109</v>
      </c>
      <c r="D86" s="9">
        <f>VLOOKUP($B$4:$B$90,котельные!$B$3:$E$107,4,0)</f>
        <v>0.108</v>
      </c>
      <c r="E86" s="10" t="s">
        <v>127</v>
      </c>
    </row>
    <row r="87" spans="1:7">
      <c r="A87" s="5">
        <v>16</v>
      </c>
      <c r="B87" s="6" t="s">
        <v>67</v>
      </c>
      <c r="C87" s="6" t="s">
        <v>108</v>
      </c>
      <c r="D87" s="9">
        <f>VLOOKUP($B$4:$B$90,котельные!$B$3:$E$107,4,0)</f>
        <v>0.108</v>
      </c>
      <c r="E87" s="10" t="s">
        <v>127</v>
      </c>
    </row>
    <row r="88" spans="1:7">
      <c r="A88" s="30"/>
      <c r="B88" s="6"/>
      <c r="C88" s="34" t="s">
        <v>186</v>
      </c>
      <c r="D88" s="33">
        <f>D66+D71</f>
        <v>43.634999999999998</v>
      </c>
      <c r="E88" s="6"/>
    </row>
    <row r="90" spans="1:7">
      <c r="A90" s="5">
        <v>1</v>
      </c>
      <c r="B90" s="6" t="s">
        <v>284</v>
      </c>
      <c r="C90" s="6" t="s">
        <v>286</v>
      </c>
      <c r="D90" s="80">
        <v>22.3</v>
      </c>
      <c r="E90" s="5" t="s">
        <v>126</v>
      </c>
    </row>
    <row r="91" spans="1:7">
      <c r="A91" s="5"/>
      <c r="B91" s="6"/>
      <c r="C91" s="6"/>
      <c r="D91" s="5"/>
      <c r="E91" s="6"/>
    </row>
    <row r="92" spans="1:7" ht="15.75">
      <c r="A92" s="5">
        <f>A52+A64+A70+A87+A90</f>
        <v>74</v>
      </c>
      <c r="B92" s="11" t="s">
        <v>130</v>
      </c>
      <c r="C92" s="16"/>
      <c r="D92" s="12">
        <f>D52+D54+D88+D90</f>
        <v>635.63599999999997</v>
      </c>
      <c r="E92" s="17" t="s">
        <v>334</v>
      </c>
      <c r="G92" s="40"/>
    </row>
    <row r="93" spans="1:7" ht="15.75">
      <c r="A93" s="5"/>
      <c r="B93" s="210" t="s">
        <v>170</v>
      </c>
      <c r="C93" s="211"/>
      <c r="D93" s="12">
        <f>D92-D94-D95</f>
        <v>632.30600000000004</v>
      </c>
      <c r="E93" s="17" t="s">
        <v>335</v>
      </c>
      <c r="G93" s="40"/>
    </row>
    <row r="94" spans="1:7" ht="15.75">
      <c r="A94" s="5"/>
      <c r="B94" s="210" t="s">
        <v>168</v>
      </c>
      <c r="C94" s="211"/>
      <c r="D94" s="12">
        <f>D27+D21+D78+D85+D86+D87</f>
        <v>2.952</v>
      </c>
      <c r="E94" s="17" t="s">
        <v>311</v>
      </c>
      <c r="G94" s="40"/>
    </row>
    <row r="95" spans="1:7" ht="15.75">
      <c r="A95" s="5"/>
      <c r="B95" s="210" t="s">
        <v>129</v>
      </c>
      <c r="C95" s="211"/>
      <c r="D95" s="12">
        <f>D77+D38</f>
        <v>0.378</v>
      </c>
      <c r="E95" s="17" t="s">
        <v>169</v>
      </c>
      <c r="G95" s="40"/>
    </row>
    <row r="98" spans="4:4">
      <c r="D98" s="39"/>
    </row>
  </sheetData>
  <mergeCells count="4">
    <mergeCell ref="A1:E1"/>
    <mergeCell ref="B93:C93"/>
    <mergeCell ref="B94:C94"/>
    <mergeCell ref="B95:C95"/>
  </mergeCells>
  <pageMargins left="0.70866141732283472" right="0.70866141732283472" top="0.74803149606299213" bottom="0.74803149606299213" header="0.31496062992125984" footer="0.31496062992125984"/>
  <pageSetup paperSize="9" scale="94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"/>
  <sheetViews>
    <sheetView workbookViewId="0">
      <selection activeCell="E3" sqref="E3"/>
    </sheetView>
  </sheetViews>
  <sheetFormatPr defaultRowHeight="15"/>
  <cols>
    <col min="1" max="1" width="6.28515625" style="28" customWidth="1"/>
    <col min="2" max="2" width="16" style="28" customWidth="1"/>
    <col min="3" max="3" width="40" style="28" customWidth="1"/>
    <col min="4" max="4" width="14.140625" style="28" customWidth="1"/>
    <col min="5" max="5" width="15.140625" style="84" customWidth="1"/>
    <col min="6" max="6" width="24.28515625" style="84" customWidth="1"/>
    <col min="7" max="7" width="11.140625" style="84" customWidth="1"/>
    <col min="8" max="8" width="10.5703125" style="84" customWidth="1"/>
    <col min="9" max="9" width="16.7109375" style="28" customWidth="1"/>
    <col min="10" max="10" width="15.42578125" style="28" customWidth="1"/>
    <col min="11" max="11" width="8" style="28" customWidth="1"/>
    <col min="12" max="12" width="10.42578125" style="76" customWidth="1"/>
  </cols>
  <sheetData>
    <row r="1" spans="1:18" ht="45.75" customHeight="1">
      <c r="A1" s="186" t="s">
        <v>301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1:18" ht="111.75" customHeight="1">
      <c r="A2" s="19" t="s">
        <v>71</v>
      </c>
      <c r="B2" s="19" t="s">
        <v>262</v>
      </c>
      <c r="C2" s="19" t="s">
        <v>1</v>
      </c>
      <c r="D2" s="19" t="s">
        <v>254</v>
      </c>
      <c r="E2" s="19" t="s">
        <v>2</v>
      </c>
      <c r="F2" s="19" t="s">
        <v>202</v>
      </c>
      <c r="G2" s="19" t="s">
        <v>200</v>
      </c>
      <c r="H2" s="19" t="s">
        <v>201</v>
      </c>
      <c r="I2" s="19" t="s">
        <v>3</v>
      </c>
      <c r="J2" s="19" t="s">
        <v>270</v>
      </c>
      <c r="K2" s="19" t="s">
        <v>256</v>
      </c>
      <c r="L2" s="61" t="s">
        <v>265</v>
      </c>
      <c r="M2" s="2"/>
      <c r="N2" s="2"/>
      <c r="O2" s="2"/>
      <c r="P2" s="2"/>
      <c r="Q2" s="2"/>
      <c r="R2" s="1"/>
    </row>
    <row r="3" spans="1:18">
      <c r="A3" s="20">
        <v>24</v>
      </c>
      <c r="B3" s="36" t="s">
        <v>27</v>
      </c>
      <c r="C3" s="37" t="s">
        <v>94</v>
      </c>
      <c r="D3" s="36">
        <v>2011</v>
      </c>
      <c r="E3" s="62">
        <v>859.84500000000003</v>
      </c>
      <c r="F3" s="63" t="s">
        <v>310</v>
      </c>
      <c r="G3" s="64">
        <v>2</v>
      </c>
      <c r="H3" s="63">
        <v>429.923</v>
      </c>
      <c r="I3" s="36" t="s">
        <v>126</v>
      </c>
      <c r="J3" s="65">
        <v>700</v>
      </c>
      <c r="K3" s="19" t="s">
        <v>256</v>
      </c>
      <c r="L3" s="82">
        <v>0.41</v>
      </c>
    </row>
    <row r="4" spans="1:18">
      <c r="A4" s="20">
        <v>33</v>
      </c>
      <c r="B4" s="36" t="s">
        <v>33</v>
      </c>
      <c r="C4" s="37" t="s">
        <v>79</v>
      </c>
      <c r="D4" s="66">
        <v>43486</v>
      </c>
      <c r="E4" s="62">
        <v>1031.8140000000001</v>
      </c>
      <c r="F4" s="63" t="s">
        <v>309</v>
      </c>
      <c r="G4" s="64">
        <v>2</v>
      </c>
      <c r="H4" s="63">
        <v>515.90700000000004</v>
      </c>
      <c r="I4" s="36" t="s">
        <v>126</v>
      </c>
      <c r="J4" s="65">
        <v>846.62</v>
      </c>
      <c r="K4" s="19" t="s">
        <v>256</v>
      </c>
      <c r="L4" s="82">
        <v>0.56000000000000005</v>
      </c>
    </row>
    <row r="7" spans="1:18">
      <c r="H7" s="85"/>
    </row>
    <row r="8" spans="1:18">
      <c r="H8" s="85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котельные</vt:lpstr>
      <vt:lpstr>ЦТП</vt:lpstr>
      <vt:lpstr>схема ЦТП</vt:lpstr>
      <vt:lpstr>по горду. селу</vt:lpstr>
      <vt:lpstr>новые котлы 24,35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2026-05-21T13:52:21Z</dcterms:modified>
</cp:coreProperties>
</file>